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65521" windowWidth="6210" windowHeight="9300" tabRatio="666" firstSheet="2" activeTab="15"/>
  </bookViews>
  <sheets>
    <sheet name="Mannschaften" sheetId="1" r:id="rId1"/>
    <sheet name="Ranglisten" sheetId="2" r:id="rId2"/>
    <sheet name="Spielplan" sheetId="3" r:id="rId3"/>
    <sheet name="Gruppe A" sheetId="4" r:id="rId4"/>
    <sheet name="Gruppe B" sheetId="5" r:id="rId5"/>
    <sheet name="A1A2" sheetId="6" r:id="rId6"/>
    <sheet name="A1A3" sheetId="7" r:id="rId7"/>
    <sheet name="A2A3" sheetId="8" r:id="rId8"/>
    <sheet name="B1B2" sheetId="9" r:id="rId9"/>
    <sheet name="B1B3" sheetId="10" r:id="rId10"/>
    <sheet name="B2B3" sheetId="11" r:id="rId11"/>
    <sheet name="1HF" sheetId="12" r:id="rId12"/>
    <sheet name="2HF" sheetId="13" r:id="rId13"/>
    <sheet name="Platz5" sheetId="14" r:id="rId14"/>
    <sheet name="Platz3" sheetId="15" r:id="rId15"/>
    <sheet name="Endspiel" sheetId="16" r:id="rId16"/>
  </sheets>
  <definedNames>
    <definedName name="_xlnm.Print_Area" localSheetId="6">'A1A3'!$A$1:$R$18</definedName>
    <definedName name="_xlnm.Print_Area" localSheetId="2">'Spielplan'!$A$1:$M$21</definedName>
  </definedNames>
  <calcPr fullCalcOnLoad="1"/>
</workbook>
</file>

<file path=xl/sharedStrings.xml><?xml version="1.0" encoding="utf-8"?>
<sst xmlns="http://schemas.openxmlformats.org/spreadsheetml/2006/main" count="1081" uniqueCount="228">
  <si>
    <t>Wettbewerbe</t>
  </si>
  <si>
    <t>Spieler Schule A</t>
  </si>
  <si>
    <t>Spieler Schule B</t>
  </si>
  <si>
    <t>Satz 1</t>
  </si>
  <si>
    <t>Satz 2</t>
  </si>
  <si>
    <t>Satz 3</t>
  </si>
  <si>
    <t>:</t>
  </si>
  <si>
    <t>Ballpunkte</t>
  </si>
  <si>
    <t>A</t>
  </si>
  <si>
    <t>B</t>
  </si>
  <si>
    <t>Satzergebnis</t>
  </si>
  <si>
    <t>Spielergebnis</t>
  </si>
  <si>
    <t>Sieger:</t>
  </si>
  <si>
    <t>Turnierleitung:</t>
  </si>
  <si>
    <t>Unterschrift A:</t>
  </si>
  <si>
    <t>Unterschrift B:</t>
  </si>
  <si>
    <t>Spielberichtsbogen Badminton Jugend trainiert für Olympia</t>
  </si>
  <si>
    <t>Schule A:</t>
  </si>
  <si>
    <t>Schule B:</t>
  </si>
  <si>
    <t>Veranstaltung:</t>
  </si>
  <si>
    <t>Ort:</t>
  </si>
  <si>
    <t>Termin:</t>
  </si>
  <si>
    <t>Endergebnis:</t>
  </si>
  <si>
    <t>________________</t>
  </si>
  <si>
    <t>1. Mädchen-Einzel</t>
  </si>
  <si>
    <t>2. Mädchen-Einzel</t>
  </si>
  <si>
    <t>1. Jungen-Einzel</t>
  </si>
  <si>
    <t>2. Jungen-Einzel</t>
  </si>
  <si>
    <t>Landesentscheid Hessen</t>
  </si>
  <si>
    <t>Region</t>
  </si>
  <si>
    <t>Mannschaft</t>
  </si>
  <si>
    <t>Gruppe</t>
  </si>
  <si>
    <t>A1</t>
  </si>
  <si>
    <t>B1</t>
  </si>
  <si>
    <t>B2</t>
  </si>
  <si>
    <t>A2</t>
  </si>
  <si>
    <t>A3</t>
  </si>
  <si>
    <t>B3</t>
  </si>
  <si>
    <t>Punkte</t>
  </si>
  <si>
    <t>Rang</t>
  </si>
  <si>
    <t>Spiele</t>
  </si>
  <si>
    <t>Mädchendoppel</t>
  </si>
  <si>
    <t>Jungendoppel</t>
  </si>
  <si>
    <t>Mixed</t>
  </si>
  <si>
    <t>Ersatz</t>
  </si>
  <si>
    <t>Zeit</t>
  </si>
  <si>
    <t>Spielpaarungen</t>
  </si>
  <si>
    <t>Zwischenrunde</t>
  </si>
  <si>
    <t>Endspiel</t>
  </si>
  <si>
    <t>Sieger Sp. 7 - Sieger Sp. 8</t>
  </si>
  <si>
    <t>Vorrunde</t>
  </si>
  <si>
    <t>Ergebnis</t>
  </si>
  <si>
    <t>Spiel</t>
  </si>
  <si>
    <t>Spielnummer</t>
  </si>
  <si>
    <t>Gruppe A</t>
  </si>
  <si>
    <t>Gruppe B</t>
  </si>
  <si>
    <t>1. Halbfinale</t>
  </si>
  <si>
    <t>2. Halbfinale</t>
  </si>
  <si>
    <t>Endrunde</t>
  </si>
  <si>
    <t>Spiel um Platz 5</t>
  </si>
  <si>
    <t>Spiel um Platz 3</t>
  </si>
  <si>
    <t>1.Gruppe A  -  2.Gruppe B</t>
  </si>
  <si>
    <t>1.Gruppe B  -  2.Gruppe A</t>
  </si>
  <si>
    <t>Verlierer Spiel 7 - Verlierer Spiel 8</t>
  </si>
  <si>
    <t>3.Gruppe A  -  3.Gruppe B</t>
  </si>
  <si>
    <t>WK III</t>
  </si>
  <si>
    <r>
      <t>Platzierungsspiele Platz 3 und 5</t>
    </r>
    <r>
      <rPr>
        <sz val="10"/>
        <color indexed="11"/>
        <rFont val="Arial"/>
        <family val="2"/>
      </rPr>
      <t xml:space="preserve">      </t>
    </r>
  </si>
  <si>
    <t>NAME</t>
  </si>
  <si>
    <t>VORNAME</t>
  </si>
  <si>
    <t>4. Spielerin</t>
  </si>
  <si>
    <t>Rangliste</t>
  </si>
  <si>
    <t>1. Spielerin</t>
  </si>
  <si>
    <t>2. Spielerin</t>
  </si>
  <si>
    <t>3. Spielerin</t>
  </si>
  <si>
    <t>1. Spieler</t>
  </si>
  <si>
    <t>2. Spieler</t>
  </si>
  <si>
    <t>3. Spieler</t>
  </si>
  <si>
    <t>4. Spieler</t>
  </si>
  <si>
    <t>Ahnatalschule Vellmar</t>
  </si>
  <si>
    <t>Anne Frank Schule Linden</t>
  </si>
  <si>
    <t>Main-Taunus-Schule Hofheim</t>
  </si>
  <si>
    <t>Albert-Schweitzer-Schule Offenbach</t>
  </si>
  <si>
    <t>Neu-Anspach</t>
  </si>
  <si>
    <t>Christian-Wirth-Schule Usingen</t>
  </si>
  <si>
    <t>Albert-Einstein-Schule Maintal</t>
  </si>
  <si>
    <t>Melina</t>
  </si>
  <si>
    <t>Euler</t>
  </si>
  <si>
    <t xml:space="preserve">Leineberger </t>
  </si>
  <si>
    <t>Céline</t>
  </si>
  <si>
    <t>Mayabu</t>
  </si>
  <si>
    <t>Andrea</t>
  </si>
  <si>
    <t>Greiwe</t>
  </si>
  <si>
    <t>Vivien</t>
  </si>
  <si>
    <t>Grundke</t>
  </si>
  <si>
    <t>Tom</t>
  </si>
  <si>
    <t>Plantone</t>
  </si>
  <si>
    <t>Stefano</t>
  </si>
  <si>
    <t>Hartmann</t>
  </si>
  <si>
    <t>Johann</t>
  </si>
  <si>
    <t>Gorzawski</t>
  </si>
  <si>
    <t>Erik</t>
  </si>
  <si>
    <t>Hultsch</t>
  </si>
  <si>
    <t>Silvana</t>
  </si>
  <si>
    <t>Hochstädter</t>
  </si>
  <si>
    <t>Viktoria</t>
  </si>
  <si>
    <t>Simon</t>
  </si>
  <si>
    <t>Hannah</t>
  </si>
  <si>
    <t>Kraus</t>
  </si>
  <si>
    <t>Dorothea</t>
  </si>
  <si>
    <t>Hensl</t>
  </si>
  <si>
    <t>Maurice</t>
  </si>
  <si>
    <t>Heidelmeier</t>
  </si>
  <si>
    <t>Christian</t>
  </si>
  <si>
    <t>Emrich</t>
  </si>
  <si>
    <t>Jonas</t>
  </si>
  <si>
    <t>Schäfer</t>
  </si>
  <si>
    <t>Julian</t>
  </si>
  <si>
    <t>Moussa</t>
  </si>
  <si>
    <t>Nadine</t>
  </si>
  <si>
    <t>Leder</t>
  </si>
  <si>
    <t>Vanessa</t>
  </si>
  <si>
    <t>Königstein</t>
  </si>
  <si>
    <t>Inga</t>
  </si>
  <si>
    <t>Nguyen</t>
  </si>
  <si>
    <t>Huy-Minh</t>
  </si>
  <si>
    <t>Ciljevic</t>
  </si>
  <si>
    <t>Kenan</t>
  </si>
  <si>
    <t>Kiymet</t>
  </si>
  <si>
    <t>Hakan</t>
  </si>
  <si>
    <t>Schülbe</t>
  </si>
  <si>
    <t>Hendrik</t>
  </si>
  <si>
    <t>Sauer</t>
  </si>
  <si>
    <t>Sophie Therese</t>
  </si>
  <si>
    <t>Scherf</t>
  </si>
  <si>
    <t>Emily</t>
  </si>
  <si>
    <t>Abeling</t>
  </si>
  <si>
    <t>Menzel</t>
  </si>
  <si>
    <t>Thomas</t>
  </si>
  <si>
    <t>Schmidt</t>
  </si>
  <si>
    <t>Jan-Lukas</t>
  </si>
  <si>
    <t>Kullmann</t>
  </si>
  <si>
    <t>Timo</t>
  </si>
  <si>
    <t>Malte</t>
  </si>
  <si>
    <t>Anastasia</t>
  </si>
  <si>
    <t>Neras</t>
  </si>
  <si>
    <t>Rohleder</t>
  </si>
  <si>
    <t>Sissy</t>
  </si>
  <si>
    <t>Hankel</t>
  </si>
  <si>
    <t>Simone</t>
  </si>
  <si>
    <t>Wüst</t>
  </si>
  <si>
    <t>Monika</t>
  </si>
  <si>
    <t>Bajors</t>
  </si>
  <si>
    <t>Nick</t>
  </si>
  <si>
    <t>Carow</t>
  </si>
  <si>
    <t>Björn</t>
  </si>
  <si>
    <t>Regelin</t>
  </si>
  <si>
    <t>Sven</t>
  </si>
  <si>
    <t>Port</t>
  </si>
  <si>
    <t>Niklas</t>
  </si>
  <si>
    <t>Oberwinter</t>
  </si>
  <si>
    <t>Marie</t>
  </si>
  <si>
    <t>Wilk</t>
  </si>
  <si>
    <t>Johanna</t>
  </si>
  <si>
    <t>Henriette</t>
  </si>
  <si>
    <t>Röse</t>
  </si>
  <si>
    <t>Melles</t>
  </si>
  <si>
    <t>Pascal</t>
  </si>
  <si>
    <t>Pfolz</t>
  </si>
  <si>
    <t>Fabian</t>
  </si>
  <si>
    <t>Freitag</t>
  </si>
  <si>
    <t>Janis</t>
  </si>
  <si>
    <t>Toepsch</t>
  </si>
  <si>
    <t>Julius</t>
  </si>
  <si>
    <t>Röse/Oberwinter</t>
  </si>
  <si>
    <t>Toepsch/Freitag</t>
  </si>
  <si>
    <t>Wilk/Melles</t>
  </si>
  <si>
    <t>Neras/Wüst</t>
  </si>
  <si>
    <t>Carow/Regelin</t>
  </si>
  <si>
    <t>Neras/Bajors</t>
  </si>
  <si>
    <t>Emrich/Weiß</t>
  </si>
  <si>
    <t>Hultsch/Simon</t>
  </si>
  <si>
    <t>Kayser</t>
  </si>
  <si>
    <t>Emrich/Hochstädter</t>
  </si>
  <si>
    <t>Ciljevic/Kiymet</t>
  </si>
  <si>
    <t>Leder/Moussa</t>
  </si>
  <si>
    <t>Nguyen/Moussa</t>
  </si>
  <si>
    <t>Rose/Oberwinter</t>
  </si>
  <si>
    <t>Hankel/Rohleder</t>
  </si>
  <si>
    <t>Bajours/Port</t>
  </si>
  <si>
    <t>Bajours</t>
  </si>
  <si>
    <t>Neras/Carow</t>
  </si>
  <si>
    <t>Scherf/Abeling</t>
  </si>
  <si>
    <t>Schmidt/Kullmann</t>
  </si>
  <si>
    <t>Sauer/Menzel</t>
  </si>
  <si>
    <t>Hultsch/Kraus</t>
  </si>
  <si>
    <t>Heidelmeier/Kayser</t>
  </si>
  <si>
    <t>Weiß</t>
  </si>
  <si>
    <t>Emrich/Simon</t>
  </si>
  <si>
    <t>Euler/Mayabu</t>
  </si>
  <si>
    <t>Plantone/Grundke</t>
  </si>
  <si>
    <t xml:space="preserve">Plantone </t>
  </si>
  <si>
    <t>Greiwe/Hartmann</t>
  </si>
  <si>
    <t>Wilk/Oberwinter</t>
  </si>
  <si>
    <t>Pfolz/Meller</t>
  </si>
  <si>
    <t xml:space="preserve">Pfolz </t>
  </si>
  <si>
    <t>Wilk/Meller</t>
  </si>
  <si>
    <t>Nguyen/Kiymet</t>
  </si>
  <si>
    <t xml:space="preserve">Leder </t>
  </si>
  <si>
    <t xml:space="preserve">Nguyen </t>
  </si>
  <si>
    <t>Schülbe/Königstein</t>
  </si>
  <si>
    <t xml:space="preserve">Euler </t>
  </si>
  <si>
    <t>Ciljevic/Königstein</t>
  </si>
  <si>
    <t>Neras/Rohleder</t>
  </si>
  <si>
    <t>Port/Regelin</t>
  </si>
  <si>
    <t>Neras/Bajours</t>
  </si>
  <si>
    <t>Emrich/Heidelmeier</t>
  </si>
  <si>
    <t xml:space="preserve">Hultsch </t>
  </si>
  <si>
    <t>Emrich/ Hochstädter</t>
  </si>
  <si>
    <t>Menzel/Schmidt</t>
  </si>
  <si>
    <t>Sauer/Kullmann</t>
  </si>
  <si>
    <t>Freitag/Melles</t>
  </si>
  <si>
    <t>Röse/Pfolz</t>
  </si>
  <si>
    <t>Nguyen/Ciljevic</t>
  </si>
  <si>
    <t>Bajors/Carow</t>
  </si>
  <si>
    <t>Neras/Port</t>
  </si>
  <si>
    <t>Abeling/Scherf</t>
  </si>
  <si>
    <t>Kullmann/Schmidt</t>
  </si>
  <si>
    <t>Sauer/Schäfer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</si>
</sst>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;@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2.8"/>
      <color indexed="12"/>
      <name val="Arial"/>
      <family val="0"/>
    </font>
    <font>
      <u val="single"/>
      <sz val="12.8"/>
      <color indexed="61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4"/>
      <color indexed="11"/>
      <name val="Arial"/>
      <family val="2"/>
    </font>
    <font>
      <sz val="10"/>
      <color indexed="11"/>
      <name val="Arial"/>
      <family val="2"/>
    </font>
    <font>
      <b/>
      <sz val="14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="200" zoomScaleNormal="200" zoomScalePageLayoutView="0" workbookViewId="0" topLeftCell="A1">
      <selection activeCell="C11" sqref="C11"/>
    </sheetView>
  </sheetViews>
  <sheetFormatPr defaultColWidth="11.421875" defaultRowHeight="12.75"/>
  <cols>
    <col min="2" max="2" width="6.7109375" style="0" bestFit="1" customWidth="1"/>
    <col min="3" max="3" width="29.28125" style="0" bestFit="1" customWidth="1"/>
  </cols>
  <sheetData>
    <row r="1" spans="1:17" ht="18">
      <c r="A1" s="49" t="s">
        <v>28</v>
      </c>
      <c r="B1" s="49"/>
      <c r="C1" s="49"/>
      <c r="D1" s="16"/>
      <c r="E1" s="47"/>
      <c r="F1" s="47"/>
      <c r="L1" s="47"/>
      <c r="M1" s="47"/>
      <c r="N1" s="48"/>
      <c r="O1" s="49"/>
      <c r="P1" s="49"/>
      <c r="Q1" s="49"/>
    </row>
    <row r="2" spans="1:17" ht="18">
      <c r="A2" s="49" t="s">
        <v>82</v>
      </c>
      <c r="B2" s="49"/>
      <c r="C2" s="49"/>
      <c r="D2" s="16"/>
      <c r="E2" s="16"/>
      <c r="F2" s="5"/>
      <c r="G2" s="3"/>
      <c r="H2" s="3"/>
      <c r="I2" s="3"/>
      <c r="J2" s="3"/>
      <c r="K2" s="3"/>
      <c r="L2" s="5"/>
      <c r="M2" s="5"/>
      <c r="N2" s="14"/>
      <c r="O2" s="3"/>
      <c r="P2" s="3"/>
      <c r="Q2" s="3"/>
    </row>
    <row r="3" spans="1:17" ht="18">
      <c r="A3" s="48">
        <v>40989</v>
      </c>
      <c r="B3" s="48"/>
      <c r="C3" s="48"/>
      <c r="D3" s="16"/>
      <c r="E3" s="3"/>
      <c r="F3" s="5"/>
      <c r="G3" s="3"/>
      <c r="H3" s="3"/>
      <c r="I3" s="3"/>
      <c r="J3" s="3"/>
      <c r="K3" s="3"/>
      <c r="L3" s="5"/>
      <c r="M3" s="5"/>
      <c r="N3" s="14"/>
      <c r="O3" s="3"/>
      <c r="P3" s="3"/>
      <c r="Q3" s="3"/>
    </row>
    <row r="4" spans="1:3" ht="12.75">
      <c r="A4" s="46" t="s">
        <v>65</v>
      </c>
      <c r="B4" s="46"/>
      <c r="C4" s="46"/>
    </row>
    <row r="5" spans="1:3" ht="12.75">
      <c r="A5" s="13" t="s">
        <v>31</v>
      </c>
      <c r="B5" s="13" t="s">
        <v>29</v>
      </c>
      <c r="C5" s="13" t="s">
        <v>30</v>
      </c>
    </row>
    <row r="6" spans="1:3" ht="12.75">
      <c r="A6" s="13" t="s">
        <v>32</v>
      </c>
      <c r="B6" s="22">
        <v>1</v>
      </c>
      <c r="C6" s="23" t="s">
        <v>78</v>
      </c>
    </row>
    <row r="7" spans="1:3" ht="12.75">
      <c r="A7" s="13" t="s">
        <v>35</v>
      </c>
      <c r="B7" s="22">
        <v>3</v>
      </c>
      <c r="C7" s="23" t="s">
        <v>79</v>
      </c>
    </row>
    <row r="8" spans="1:3" ht="12.75">
      <c r="A8" s="13" t="s">
        <v>36</v>
      </c>
      <c r="B8" s="22">
        <v>4</v>
      </c>
      <c r="C8" s="23" t="s">
        <v>83</v>
      </c>
    </row>
    <row r="9" spans="1:3" ht="12.75">
      <c r="A9" s="13" t="s">
        <v>33</v>
      </c>
      <c r="B9" s="22">
        <v>2</v>
      </c>
      <c r="C9" s="22" t="s">
        <v>84</v>
      </c>
    </row>
    <row r="10" spans="1:3" ht="12.75">
      <c r="A10" s="13" t="s">
        <v>34</v>
      </c>
      <c r="B10" s="22">
        <v>5</v>
      </c>
      <c r="C10" s="23" t="s">
        <v>80</v>
      </c>
    </row>
    <row r="11" spans="1:3" ht="12.75">
      <c r="A11" s="13" t="s">
        <v>37</v>
      </c>
      <c r="B11" s="22">
        <v>6</v>
      </c>
      <c r="C11" s="23" t="s">
        <v>81</v>
      </c>
    </row>
  </sheetData>
  <sheetProtection password="D877" sheet="1" objects="1" scenarios="1"/>
  <protectedRanges>
    <protectedRange sqref="A1:C3" name="Bereich2"/>
    <protectedRange sqref="B6:C11" name="Bereich1"/>
  </protectedRanges>
  <mergeCells count="7">
    <mergeCell ref="A4:C4"/>
    <mergeCell ref="E1:F1"/>
    <mergeCell ref="L1:M1"/>
    <mergeCell ref="N1:Q1"/>
    <mergeCell ref="A1:C1"/>
    <mergeCell ref="A2:C2"/>
    <mergeCell ref="A3:C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22" zoomScaleSheetLayoutView="116" zoomScalePageLayoutView="0" workbookViewId="0" topLeftCell="A2">
      <selection activeCell="I13" sqref="I13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4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55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Mannschaften!C9</f>
        <v>Albert-Einstein-Schule Maintal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Mannschaften!C11</f>
        <v>Albert-Schweitzer-Schule Offenbach</v>
      </c>
      <c r="K4" s="124"/>
      <c r="L4" s="124"/>
      <c r="M4" s="124"/>
      <c r="N4" s="124"/>
      <c r="O4" s="124"/>
      <c r="P4" s="124"/>
      <c r="Q4" s="124"/>
      <c r="R4" s="124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184</v>
      </c>
      <c r="C8" s="45" t="s">
        <v>198</v>
      </c>
      <c r="D8" s="20">
        <v>21</v>
      </c>
      <c r="E8" s="10" t="s">
        <v>6</v>
      </c>
      <c r="F8" s="19">
        <v>7</v>
      </c>
      <c r="G8" s="20">
        <v>21</v>
      </c>
      <c r="H8" s="10" t="s">
        <v>6</v>
      </c>
      <c r="I8" s="19">
        <v>6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13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206</v>
      </c>
      <c r="C9" s="45" t="s">
        <v>199</v>
      </c>
      <c r="D9" s="20">
        <v>21</v>
      </c>
      <c r="E9" s="10" t="s">
        <v>6</v>
      </c>
      <c r="F9" s="19">
        <v>13</v>
      </c>
      <c r="G9" s="20">
        <v>21</v>
      </c>
      <c r="H9" s="10" t="s">
        <v>6</v>
      </c>
      <c r="I9" s="19">
        <v>19</v>
      </c>
      <c r="J9" s="20"/>
      <c r="K9" s="10" t="s">
        <v>6</v>
      </c>
      <c r="L9" s="19"/>
      <c r="M9" s="7">
        <f t="shared" si="0"/>
        <v>42</v>
      </c>
      <c r="N9" s="7">
        <f t="shared" si="1"/>
        <v>32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45" t="s">
        <v>207</v>
      </c>
      <c r="C10" s="45" t="s">
        <v>89</v>
      </c>
      <c r="D10" s="20">
        <v>21</v>
      </c>
      <c r="E10" s="10" t="s">
        <v>6</v>
      </c>
      <c r="F10" s="19">
        <v>4</v>
      </c>
      <c r="G10" s="20">
        <v>21</v>
      </c>
      <c r="H10" s="10" t="s">
        <v>6</v>
      </c>
      <c r="I10" s="19">
        <v>6</v>
      </c>
      <c r="J10" s="20"/>
      <c r="K10" s="10" t="s">
        <v>6</v>
      </c>
      <c r="L10" s="19"/>
      <c r="M10" s="7">
        <f t="shared" si="0"/>
        <v>42</v>
      </c>
      <c r="N10" s="7">
        <f t="shared" si="1"/>
        <v>10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117</v>
      </c>
      <c r="C11" s="45" t="s">
        <v>210</v>
      </c>
      <c r="D11" s="20">
        <v>21</v>
      </c>
      <c r="E11" s="10" t="s">
        <v>6</v>
      </c>
      <c r="F11" s="19">
        <v>12</v>
      </c>
      <c r="G11" s="20">
        <v>21</v>
      </c>
      <c r="H11" s="10" t="s">
        <v>6</v>
      </c>
      <c r="I11" s="19">
        <v>14</v>
      </c>
      <c r="J11" s="20"/>
      <c r="K11" s="10" t="s">
        <v>6</v>
      </c>
      <c r="L11" s="19"/>
      <c r="M11" s="7">
        <f t="shared" si="0"/>
        <v>42</v>
      </c>
      <c r="N11" s="7">
        <f t="shared" si="1"/>
        <v>26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45" t="s">
        <v>125</v>
      </c>
      <c r="C12" s="45" t="s">
        <v>200</v>
      </c>
      <c r="D12" s="20">
        <v>23</v>
      </c>
      <c r="E12" s="10" t="s">
        <v>6</v>
      </c>
      <c r="F12" s="19">
        <v>21</v>
      </c>
      <c r="G12" s="20">
        <v>10</v>
      </c>
      <c r="H12" s="10" t="s">
        <v>6</v>
      </c>
      <c r="I12" s="19">
        <v>21</v>
      </c>
      <c r="J12" s="20">
        <v>19</v>
      </c>
      <c r="K12" s="10" t="s">
        <v>6</v>
      </c>
      <c r="L12" s="19">
        <v>21</v>
      </c>
      <c r="M12" s="7">
        <f t="shared" si="0"/>
        <v>52</v>
      </c>
      <c r="N12" s="7">
        <f t="shared" si="1"/>
        <v>63</v>
      </c>
      <c r="O12" s="7">
        <f t="shared" si="2"/>
        <v>1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208</v>
      </c>
      <c r="C13" s="45" t="s">
        <v>93</v>
      </c>
      <c r="D13" s="20">
        <v>21</v>
      </c>
      <c r="E13" s="10" t="s">
        <v>6</v>
      </c>
      <c r="F13" s="19">
        <v>7</v>
      </c>
      <c r="G13" s="20">
        <v>21</v>
      </c>
      <c r="H13" s="10" t="s">
        <v>6</v>
      </c>
      <c r="I13" s="19">
        <v>6</v>
      </c>
      <c r="J13" s="20"/>
      <c r="K13" s="10" t="s">
        <v>6</v>
      </c>
      <c r="L13" s="19"/>
      <c r="M13" s="7">
        <f t="shared" si="0"/>
        <v>42</v>
      </c>
      <c r="N13" s="7">
        <f t="shared" si="1"/>
        <v>13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43</v>
      </c>
      <c r="B14" s="45" t="s">
        <v>209</v>
      </c>
      <c r="C14" s="45" t="s">
        <v>201</v>
      </c>
      <c r="D14" s="20">
        <v>21</v>
      </c>
      <c r="E14" s="10" t="s">
        <v>6</v>
      </c>
      <c r="F14" s="19">
        <v>13</v>
      </c>
      <c r="G14" s="20">
        <v>21</v>
      </c>
      <c r="H14" s="10" t="s">
        <v>6</v>
      </c>
      <c r="I14" s="19">
        <v>7</v>
      </c>
      <c r="J14" s="20"/>
      <c r="K14" s="10" t="s">
        <v>6</v>
      </c>
      <c r="L14" s="19"/>
      <c r="M14" s="7">
        <f t="shared" si="0"/>
        <v>42</v>
      </c>
      <c r="N14" s="7">
        <f t="shared" si="1"/>
        <v>20</v>
      </c>
      <c r="O14" s="7">
        <f t="shared" si="2"/>
        <v>2</v>
      </c>
      <c r="P14" s="7">
        <f t="shared" si="3"/>
        <v>0</v>
      </c>
      <c r="Q14" s="7">
        <f t="shared" si="4"/>
        <v>1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304</v>
      </c>
      <c r="N15" s="9">
        <f t="shared" si="6"/>
        <v>177</v>
      </c>
      <c r="O15" s="9">
        <f t="shared" si="6"/>
        <v>13</v>
      </c>
      <c r="P15" s="9">
        <f t="shared" si="6"/>
        <v>2</v>
      </c>
      <c r="Q15" s="9">
        <f t="shared" si="6"/>
        <v>6</v>
      </c>
      <c r="R15" s="9">
        <f t="shared" si="6"/>
        <v>1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Albert-Einstein-Schule Maintal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D15:L15"/>
    <mergeCell ref="M17:R17"/>
    <mergeCell ref="A17:A18"/>
    <mergeCell ref="B17:C18"/>
    <mergeCell ref="D17:G17"/>
    <mergeCell ref="H17:L17"/>
    <mergeCell ref="D18:G18"/>
    <mergeCell ref="H18:L18"/>
    <mergeCell ref="M18:R18"/>
    <mergeCell ref="M6:N6"/>
    <mergeCell ref="D3:K3"/>
    <mergeCell ref="L3:R3"/>
    <mergeCell ref="D4:I4"/>
    <mergeCell ref="J4:R4"/>
    <mergeCell ref="D6:F7"/>
    <mergeCell ref="G6:I7"/>
    <mergeCell ref="J6:L7"/>
    <mergeCell ref="O6:P6"/>
    <mergeCell ref="Q6:R6"/>
    <mergeCell ref="A6:A7"/>
    <mergeCell ref="A1:R1"/>
    <mergeCell ref="B2:E2"/>
    <mergeCell ref="F2:G2"/>
    <mergeCell ref="H2:L2"/>
    <mergeCell ref="M2:N2"/>
    <mergeCell ref="O2:R2"/>
    <mergeCell ref="B4:C4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6" zoomScaleSheetLayoutView="116" zoomScalePageLayoutView="0" workbookViewId="0" topLeftCell="A2">
      <selection activeCell="H14" sqref="H14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6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55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Mannschaften!C10</f>
        <v>Main-Taunus-Schule Hofheim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Mannschaften!C11</f>
        <v>Albert-Schweitzer-Schule Offenbach</v>
      </c>
      <c r="K4" s="124"/>
      <c r="L4" s="124"/>
      <c r="M4" s="124"/>
      <c r="N4" s="124"/>
      <c r="O4" s="124"/>
      <c r="P4" s="124"/>
      <c r="Q4" s="124"/>
      <c r="R4" s="124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194</v>
      </c>
      <c r="C8" s="45" t="s">
        <v>198</v>
      </c>
      <c r="D8" s="20">
        <v>21</v>
      </c>
      <c r="E8" s="10" t="s">
        <v>6</v>
      </c>
      <c r="F8" s="19">
        <v>8</v>
      </c>
      <c r="G8" s="20">
        <v>21</v>
      </c>
      <c r="H8" s="10" t="s">
        <v>6</v>
      </c>
      <c r="I8" s="19">
        <v>4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12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195</v>
      </c>
      <c r="C9" s="45" t="s">
        <v>199</v>
      </c>
      <c r="D9" s="20">
        <v>21</v>
      </c>
      <c r="E9" s="10" t="s">
        <v>6</v>
      </c>
      <c r="F9" s="19">
        <v>9</v>
      </c>
      <c r="G9" s="20">
        <v>21</v>
      </c>
      <c r="H9" s="10" t="s">
        <v>6</v>
      </c>
      <c r="I9" s="19">
        <v>14</v>
      </c>
      <c r="J9" s="20"/>
      <c r="K9" s="10" t="s">
        <v>6</v>
      </c>
      <c r="L9" s="19"/>
      <c r="M9" s="7">
        <f t="shared" si="0"/>
        <v>42</v>
      </c>
      <c r="N9" s="7">
        <f t="shared" si="1"/>
        <v>23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45" t="s">
        <v>107</v>
      </c>
      <c r="C10" s="45" t="s">
        <v>89</v>
      </c>
      <c r="D10" s="20">
        <v>21</v>
      </c>
      <c r="E10" s="10" t="s">
        <v>6</v>
      </c>
      <c r="F10" s="19">
        <v>3</v>
      </c>
      <c r="G10" s="20">
        <v>21</v>
      </c>
      <c r="H10" s="10" t="s">
        <v>6</v>
      </c>
      <c r="I10" s="19">
        <v>1</v>
      </c>
      <c r="J10" s="20"/>
      <c r="K10" s="10" t="s">
        <v>6</v>
      </c>
      <c r="L10" s="19"/>
      <c r="M10" s="7">
        <f t="shared" si="0"/>
        <v>42</v>
      </c>
      <c r="N10" s="7">
        <f t="shared" si="1"/>
        <v>4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103</v>
      </c>
      <c r="C11" s="45" t="s">
        <v>86</v>
      </c>
      <c r="D11" s="20">
        <v>21</v>
      </c>
      <c r="E11" s="10" t="s">
        <v>6</v>
      </c>
      <c r="F11" s="19">
        <v>3</v>
      </c>
      <c r="G11" s="20">
        <v>21</v>
      </c>
      <c r="H11" s="10" t="s">
        <v>6</v>
      </c>
      <c r="I11" s="19">
        <v>1</v>
      </c>
      <c r="J11" s="20"/>
      <c r="K11" s="10" t="s">
        <v>6</v>
      </c>
      <c r="L11" s="19"/>
      <c r="M11" s="7">
        <f t="shared" si="0"/>
        <v>42</v>
      </c>
      <c r="N11" s="7">
        <f t="shared" si="1"/>
        <v>4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45" t="s">
        <v>196</v>
      </c>
      <c r="C12" s="45" t="s">
        <v>200</v>
      </c>
      <c r="D12" s="20">
        <v>21</v>
      </c>
      <c r="E12" s="10" t="s">
        <v>6</v>
      </c>
      <c r="F12" s="19">
        <v>6</v>
      </c>
      <c r="G12" s="20">
        <v>21</v>
      </c>
      <c r="H12" s="10" t="s">
        <v>6</v>
      </c>
      <c r="I12" s="19">
        <v>4</v>
      </c>
      <c r="J12" s="20"/>
      <c r="K12" s="10" t="s">
        <v>6</v>
      </c>
      <c r="L12" s="19"/>
      <c r="M12" s="7">
        <f t="shared" si="0"/>
        <v>42</v>
      </c>
      <c r="N12" s="7">
        <f t="shared" si="1"/>
        <v>10</v>
      </c>
      <c r="O12" s="7">
        <f t="shared" si="2"/>
        <v>2</v>
      </c>
      <c r="P12" s="7">
        <f t="shared" si="3"/>
        <v>0</v>
      </c>
      <c r="Q12" s="7">
        <f t="shared" si="4"/>
        <v>1</v>
      </c>
      <c r="R12" s="7">
        <f t="shared" si="5"/>
        <v>0</v>
      </c>
    </row>
    <row r="13" spans="1:18" ht="24.75" customHeight="1">
      <c r="A13" s="6" t="s">
        <v>26</v>
      </c>
      <c r="B13" s="45" t="s">
        <v>113</v>
      </c>
      <c r="C13" s="45" t="s">
        <v>93</v>
      </c>
      <c r="D13" s="20">
        <v>21</v>
      </c>
      <c r="E13" s="10" t="s">
        <v>6</v>
      </c>
      <c r="F13" s="19">
        <v>13</v>
      </c>
      <c r="G13" s="20">
        <v>21</v>
      </c>
      <c r="H13" s="10" t="s">
        <v>6</v>
      </c>
      <c r="I13" s="19">
        <v>3</v>
      </c>
      <c r="J13" s="20"/>
      <c r="K13" s="10" t="s">
        <v>6</v>
      </c>
      <c r="L13" s="19"/>
      <c r="M13" s="7">
        <f t="shared" si="0"/>
        <v>42</v>
      </c>
      <c r="N13" s="7">
        <f t="shared" si="1"/>
        <v>16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43</v>
      </c>
      <c r="B14" s="45" t="s">
        <v>197</v>
      </c>
      <c r="C14" s="45" t="s">
        <v>201</v>
      </c>
      <c r="D14" s="20">
        <v>21</v>
      </c>
      <c r="E14" s="10" t="s">
        <v>6</v>
      </c>
      <c r="F14" s="19">
        <v>3</v>
      </c>
      <c r="G14" s="20">
        <v>21</v>
      </c>
      <c r="H14" s="10" t="s">
        <v>6</v>
      </c>
      <c r="I14" s="19">
        <v>2</v>
      </c>
      <c r="J14" s="20"/>
      <c r="K14" s="10" t="s">
        <v>6</v>
      </c>
      <c r="L14" s="19"/>
      <c r="M14" s="7">
        <f t="shared" si="0"/>
        <v>42</v>
      </c>
      <c r="N14" s="7">
        <f t="shared" si="1"/>
        <v>5</v>
      </c>
      <c r="O14" s="7">
        <f t="shared" si="2"/>
        <v>2</v>
      </c>
      <c r="P14" s="7">
        <f t="shared" si="3"/>
        <v>0</v>
      </c>
      <c r="Q14" s="7">
        <f t="shared" si="4"/>
        <v>1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294</v>
      </c>
      <c r="N15" s="9">
        <f t="shared" si="6"/>
        <v>74</v>
      </c>
      <c r="O15" s="9">
        <f t="shared" si="6"/>
        <v>14</v>
      </c>
      <c r="P15" s="9">
        <f t="shared" si="6"/>
        <v>0</v>
      </c>
      <c r="Q15" s="9">
        <f t="shared" si="6"/>
        <v>7</v>
      </c>
      <c r="R15" s="9">
        <f t="shared" si="6"/>
        <v>0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Main-Taunus-Schule Hofheim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_1"/>
  </protectedRanges>
  <mergeCells count="29">
    <mergeCell ref="A1:R1"/>
    <mergeCell ref="B2:E2"/>
    <mergeCell ref="F2:G2"/>
    <mergeCell ref="H2:L2"/>
    <mergeCell ref="M2:N2"/>
    <mergeCell ref="O2:R2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7:A18"/>
    <mergeCell ref="B17:C18"/>
    <mergeCell ref="D17:G17"/>
    <mergeCell ref="H17:L17"/>
    <mergeCell ref="D18:G18"/>
    <mergeCell ref="H18:L18"/>
    <mergeCell ref="D3:K3"/>
    <mergeCell ref="L3:R3"/>
    <mergeCell ref="M18:R18"/>
    <mergeCell ref="O6:P6"/>
    <mergeCell ref="Q6:R6"/>
    <mergeCell ref="D15:L15"/>
    <mergeCell ref="M17:R17"/>
  </mergeCells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16" zoomScaleSheetLayoutView="116" zoomScalePageLayoutView="0" workbookViewId="0" topLeftCell="A2">
      <selection activeCell="I10" sqref="I10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7</v>
      </c>
      <c r="D3" s="117" t="s">
        <v>47</v>
      </c>
      <c r="E3" s="117"/>
      <c r="F3" s="117"/>
      <c r="G3" s="117"/>
      <c r="H3" s="117"/>
      <c r="I3" s="117"/>
      <c r="J3" s="117"/>
      <c r="K3" s="117"/>
      <c r="L3" s="117" t="s">
        <v>56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8" t="str">
        <f>IF(AND('Gruppe A'!Q8&gt;1,'Gruppe A'!Q14&gt;1),Mannschaften!C6,IF(AND('Gruppe A'!Q14&gt;1,'Gruppe A'!Q2&gt;1),Mannschaften!C7,IF(AND('Gruppe A'!Q2&gt;1,'Gruppe A'!Q8&gt;1),Mannschaften!C8,"___________________")))</f>
        <v>Anne Frank Schule Linden</v>
      </c>
      <c r="C4" s="128"/>
      <c r="D4" s="125" t="s">
        <v>18</v>
      </c>
      <c r="E4" s="125"/>
      <c r="F4" s="125"/>
      <c r="G4" s="125"/>
      <c r="H4" s="125"/>
      <c r="I4" s="125"/>
      <c r="J4" s="128" t="str">
        <f>IF('Gruppe B'!Q2=2,'Gruppe B'!A2,IF('Gruppe B'!Q8=2,'Gruppe B'!A8,IF('Gruppe B'!Q14=2,'Gruppe B'!A14,"______________________")))</f>
        <v>Albert-Einstein-Schule Maintal</v>
      </c>
      <c r="K4" s="128"/>
      <c r="L4" s="128"/>
      <c r="M4" s="128"/>
      <c r="N4" s="128"/>
      <c r="O4" s="128"/>
      <c r="P4" s="128"/>
      <c r="Q4" s="128"/>
      <c r="R4" s="128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212</v>
      </c>
      <c r="C8" s="45" t="s">
        <v>184</v>
      </c>
      <c r="D8" s="20">
        <v>14</v>
      </c>
      <c r="E8" s="10" t="s">
        <v>6</v>
      </c>
      <c r="F8" s="19">
        <v>21</v>
      </c>
      <c r="G8" s="20">
        <v>16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30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42</v>
      </c>
      <c r="B9" s="45" t="s">
        <v>213</v>
      </c>
      <c r="C9" s="45" t="s">
        <v>206</v>
      </c>
      <c r="D9" s="20">
        <v>17</v>
      </c>
      <c r="E9" s="10" t="s">
        <v>6</v>
      </c>
      <c r="F9" s="19">
        <v>21</v>
      </c>
      <c r="G9" s="20">
        <v>15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32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149</v>
      </c>
      <c r="C10" s="45" t="s">
        <v>207</v>
      </c>
      <c r="D10" s="20">
        <v>2</v>
      </c>
      <c r="E10" s="10" t="s">
        <v>6</v>
      </c>
      <c r="F10" s="19">
        <v>21</v>
      </c>
      <c r="G10" s="20">
        <v>8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10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45" t="s">
        <v>145</v>
      </c>
      <c r="C11" s="45" t="s">
        <v>117</v>
      </c>
      <c r="D11" s="20"/>
      <c r="E11" s="10" t="s">
        <v>6</v>
      </c>
      <c r="F11" s="19"/>
      <c r="G11" s="20"/>
      <c r="H11" s="10" t="s">
        <v>6</v>
      </c>
      <c r="I11" s="19"/>
      <c r="J11" s="20"/>
      <c r="K11" s="10" t="s">
        <v>6</v>
      </c>
      <c r="L11" s="19"/>
      <c r="M11" s="7">
        <f t="shared" si="0"/>
        <v>0</v>
      </c>
      <c r="N11" s="7">
        <f t="shared" si="1"/>
        <v>0</v>
      </c>
      <c r="O11" s="7">
        <f t="shared" si="2"/>
        <v>0</v>
      </c>
      <c r="P11" s="7">
        <f t="shared" si="3"/>
        <v>0</v>
      </c>
      <c r="Q11" s="7">
        <f t="shared" si="4"/>
        <v>0</v>
      </c>
      <c r="R11" s="7">
        <f t="shared" si="5"/>
        <v>0</v>
      </c>
    </row>
    <row r="12" spans="1:18" ht="24.75" customHeight="1">
      <c r="A12" s="6" t="s">
        <v>27</v>
      </c>
      <c r="B12" s="45" t="s">
        <v>155</v>
      </c>
      <c r="C12" s="45" t="s">
        <v>129</v>
      </c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45" t="s">
        <v>189</v>
      </c>
      <c r="C13" s="45" t="s">
        <v>208</v>
      </c>
      <c r="D13" s="20"/>
      <c r="E13" s="10" t="s">
        <v>6</v>
      </c>
      <c r="F13" s="19"/>
      <c r="G13" s="20"/>
      <c r="H13" s="10" t="s">
        <v>6</v>
      </c>
      <c r="I13" s="19"/>
      <c r="J13" s="20"/>
      <c r="K13" s="10" t="s">
        <v>6</v>
      </c>
      <c r="L13" s="19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7">
        <f t="shared" si="4"/>
        <v>0</v>
      </c>
      <c r="R13" s="7">
        <f t="shared" si="5"/>
        <v>0</v>
      </c>
    </row>
    <row r="14" spans="1:18" ht="24.75" customHeight="1">
      <c r="A14" s="6" t="s">
        <v>43</v>
      </c>
      <c r="B14" s="45" t="s">
        <v>214</v>
      </c>
      <c r="C14" s="45" t="s">
        <v>211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72</v>
      </c>
      <c r="N15" s="9">
        <f t="shared" si="6"/>
        <v>126</v>
      </c>
      <c r="O15" s="9">
        <f t="shared" si="6"/>
        <v>0</v>
      </c>
      <c r="P15" s="9">
        <f t="shared" si="6"/>
        <v>6</v>
      </c>
      <c r="Q15" s="9">
        <f t="shared" si="6"/>
        <v>0</v>
      </c>
      <c r="R15" s="9">
        <f t="shared" si="6"/>
        <v>3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IF(Q15&gt;R15,B4,IF(Q15&lt;R15,J4,IF(R15=Q15,"______________________")))</f>
        <v>Albert-Einstein-Schule Maintal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D15:L15"/>
    <mergeCell ref="M17:R17"/>
    <mergeCell ref="A17:A18"/>
    <mergeCell ref="B17:C18"/>
    <mergeCell ref="D17:G17"/>
    <mergeCell ref="H17:L17"/>
    <mergeCell ref="D18:G18"/>
    <mergeCell ref="H18:L18"/>
    <mergeCell ref="M18:R18"/>
    <mergeCell ref="M6:N6"/>
    <mergeCell ref="D3:K3"/>
    <mergeCell ref="L3:R3"/>
    <mergeCell ref="D4:I4"/>
    <mergeCell ref="J4:R4"/>
    <mergeCell ref="D6:F7"/>
    <mergeCell ref="G6:I7"/>
    <mergeCell ref="J6:L7"/>
    <mergeCell ref="O6:P6"/>
    <mergeCell ref="Q6:R6"/>
    <mergeCell ref="A6:A7"/>
    <mergeCell ref="A1:R1"/>
    <mergeCell ref="B2:E2"/>
    <mergeCell ref="F2:G2"/>
    <mergeCell ref="H2:L2"/>
    <mergeCell ref="M2:N2"/>
    <mergeCell ref="O2:R2"/>
    <mergeCell ref="B4:C4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16" zoomScaleSheetLayoutView="116" zoomScalePageLayoutView="0" workbookViewId="0" topLeftCell="A1">
      <selection activeCell="I11" sqref="I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8</v>
      </c>
      <c r="D3" s="117" t="s">
        <v>47</v>
      </c>
      <c r="E3" s="117"/>
      <c r="F3" s="117"/>
      <c r="G3" s="117"/>
      <c r="H3" s="117"/>
      <c r="I3" s="117"/>
      <c r="J3" s="117"/>
      <c r="K3" s="117"/>
      <c r="L3" s="117" t="s">
        <v>57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8" t="str">
        <f>IF(AND('Gruppe B'!Q8&gt;1,'Gruppe B'!Q14&gt;1),Mannschaften!C9,IF(AND('Gruppe B'!Q14&gt;1,'Gruppe B'!Q2&gt;1),Mannschaften!C10,IF(AND('Gruppe B'!Q2&gt;1,'Gruppe B'!Q8&gt;1),Mannschaften!C11,"___________________")))</f>
        <v>Main-Taunus-Schule Hofheim</v>
      </c>
      <c r="C4" s="128"/>
      <c r="D4" s="125" t="s">
        <v>18</v>
      </c>
      <c r="E4" s="125"/>
      <c r="F4" s="125"/>
      <c r="G4" s="125"/>
      <c r="H4" s="125"/>
      <c r="I4" s="125"/>
      <c r="J4" s="128" t="str">
        <f>IF('Gruppe A'!Q2=2,'Gruppe A'!A2,IF('Gruppe A'!Q8=2,'Gruppe A'!A8,IF('Gruppe A'!Q14=2,'Gruppe A'!A14,"_______________________")))</f>
        <v>Christian-Wirth-Schule Usingen</v>
      </c>
      <c r="K4" s="128"/>
      <c r="L4" s="128"/>
      <c r="M4" s="128"/>
      <c r="N4" s="128"/>
      <c r="O4" s="128"/>
      <c r="P4" s="128"/>
      <c r="Q4" s="128"/>
      <c r="R4" s="128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180</v>
      </c>
      <c r="C8" s="45" t="s">
        <v>191</v>
      </c>
      <c r="D8" s="20">
        <v>21</v>
      </c>
      <c r="E8" s="10" t="s">
        <v>6</v>
      </c>
      <c r="F8" s="19">
        <v>0</v>
      </c>
      <c r="G8" s="20">
        <v>21</v>
      </c>
      <c r="H8" s="10" t="s">
        <v>6</v>
      </c>
      <c r="I8" s="19">
        <v>2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2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215</v>
      </c>
      <c r="C9" s="45" t="s">
        <v>218</v>
      </c>
      <c r="D9" s="20">
        <v>21</v>
      </c>
      <c r="E9" s="10" t="s">
        <v>6</v>
      </c>
      <c r="F9" s="19">
        <v>8</v>
      </c>
      <c r="G9" s="20">
        <v>21</v>
      </c>
      <c r="H9" s="10" t="s">
        <v>6</v>
      </c>
      <c r="I9" s="19">
        <v>13</v>
      </c>
      <c r="J9" s="20"/>
      <c r="K9" s="10" t="s">
        <v>6</v>
      </c>
      <c r="L9" s="19"/>
      <c r="M9" s="7">
        <f t="shared" si="0"/>
        <v>42</v>
      </c>
      <c r="N9" s="7">
        <f t="shared" si="1"/>
        <v>21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45" t="s">
        <v>103</v>
      </c>
      <c r="C10" s="45" t="s">
        <v>135</v>
      </c>
      <c r="D10" s="20"/>
      <c r="E10" s="10" t="s">
        <v>6</v>
      </c>
      <c r="F10" s="19"/>
      <c r="G10" s="20"/>
      <c r="H10" s="10" t="s">
        <v>6</v>
      </c>
      <c r="I10" s="19"/>
      <c r="J10" s="20"/>
      <c r="K10" s="10" t="s">
        <v>6</v>
      </c>
      <c r="L10" s="19"/>
      <c r="M10" s="7">
        <f t="shared" si="0"/>
        <v>0</v>
      </c>
      <c r="N10" s="7">
        <f t="shared" si="1"/>
        <v>0</v>
      </c>
      <c r="O10" s="7">
        <f t="shared" si="2"/>
        <v>0</v>
      </c>
      <c r="P10" s="7">
        <f t="shared" si="3"/>
        <v>0</v>
      </c>
      <c r="Q10" s="7">
        <f t="shared" si="4"/>
        <v>0</v>
      </c>
      <c r="R10" s="7">
        <f t="shared" si="5"/>
        <v>0</v>
      </c>
    </row>
    <row r="11" spans="1:18" ht="24.75" customHeight="1">
      <c r="A11" s="6" t="s">
        <v>24</v>
      </c>
      <c r="B11" s="45" t="s">
        <v>216</v>
      </c>
      <c r="C11" s="45" t="s">
        <v>131</v>
      </c>
      <c r="D11" s="20">
        <v>21</v>
      </c>
      <c r="E11" s="10" t="s">
        <v>6</v>
      </c>
      <c r="F11" s="19">
        <v>9</v>
      </c>
      <c r="G11" s="20">
        <v>21</v>
      </c>
      <c r="H11" s="10" t="s">
        <v>6</v>
      </c>
      <c r="I11" s="19">
        <v>14</v>
      </c>
      <c r="J11" s="20"/>
      <c r="K11" s="10" t="s">
        <v>6</v>
      </c>
      <c r="L11" s="19"/>
      <c r="M11" s="7">
        <f t="shared" si="0"/>
        <v>42</v>
      </c>
      <c r="N11" s="7">
        <f t="shared" si="1"/>
        <v>23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45" t="s">
        <v>196</v>
      </c>
      <c r="C12" s="45" t="s">
        <v>115</v>
      </c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45" t="s">
        <v>111</v>
      </c>
      <c r="C13" s="45" t="s">
        <v>138</v>
      </c>
      <c r="D13" s="20"/>
      <c r="E13" s="10" t="s">
        <v>6</v>
      </c>
      <c r="F13" s="19"/>
      <c r="G13" s="20"/>
      <c r="H13" s="10" t="s">
        <v>6</v>
      </c>
      <c r="I13" s="19"/>
      <c r="J13" s="20"/>
      <c r="K13" s="10" t="s">
        <v>6</v>
      </c>
      <c r="L13" s="19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7">
        <f t="shared" si="4"/>
        <v>0</v>
      </c>
      <c r="R13" s="7">
        <f t="shared" si="5"/>
        <v>0</v>
      </c>
    </row>
    <row r="14" spans="1:18" ht="24.75" customHeight="1">
      <c r="A14" s="6" t="s">
        <v>43</v>
      </c>
      <c r="B14" s="45" t="s">
        <v>217</v>
      </c>
      <c r="C14" s="45" t="s">
        <v>219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126</v>
      </c>
      <c r="N15" s="9">
        <f t="shared" si="6"/>
        <v>46</v>
      </c>
      <c r="O15" s="9">
        <f t="shared" si="6"/>
        <v>6</v>
      </c>
      <c r="P15" s="9">
        <f t="shared" si="6"/>
        <v>0</v>
      </c>
      <c r="Q15" s="9">
        <f t="shared" si="6"/>
        <v>3</v>
      </c>
      <c r="R15" s="9">
        <f t="shared" si="6"/>
        <v>0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IF(Q15&gt;R15,B4,IF(Q15&lt;R15,J4,IF(R15=Q15,"______________________")))</f>
        <v>Main-Taunus-Schule Hofheim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D15:L15"/>
    <mergeCell ref="M17:R17"/>
    <mergeCell ref="A17:A18"/>
    <mergeCell ref="B17:C18"/>
    <mergeCell ref="D17:G17"/>
    <mergeCell ref="H17:L17"/>
    <mergeCell ref="D18:G18"/>
    <mergeCell ref="H18:L18"/>
    <mergeCell ref="M18:R18"/>
    <mergeCell ref="M6:N6"/>
    <mergeCell ref="D3:K3"/>
    <mergeCell ref="L3:R3"/>
    <mergeCell ref="D4:I4"/>
    <mergeCell ref="J4:R4"/>
    <mergeCell ref="D6:F7"/>
    <mergeCell ref="G6:I7"/>
    <mergeCell ref="J6:L7"/>
    <mergeCell ref="O6:P6"/>
    <mergeCell ref="Q6:R6"/>
    <mergeCell ref="A6:A7"/>
    <mergeCell ref="A1:R1"/>
    <mergeCell ref="B2:E2"/>
    <mergeCell ref="F2:G2"/>
    <mergeCell ref="H2:L2"/>
    <mergeCell ref="M2:N2"/>
    <mergeCell ref="O2:R2"/>
    <mergeCell ref="B4:C4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I16" sqref="I16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9</v>
      </c>
      <c r="D3" s="117" t="s">
        <v>58</v>
      </c>
      <c r="E3" s="117"/>
      <c r="F3" s="117"/>
      <c r="G3" s="117"/>
      <c r="H3" s="117"/>
      <c r="I3" s="117"/>
      <c r="J3" s="117"/>
      <c r="K3" s="117"/>
      <c r="L3" s="117" t="s">
        <v>59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9" t="str">
        <f>IF('Gruppe A'!Q2=3,'Gruppe A'!A2,IF('Gruppe A'!Q8=3,'Gruppe A'!A8,IF('Gruppe A'!Q14=3,'Gruppe A'!A14,"________________________")))</f>
        <v>Ahnatalschule Vellmar</v>
      </c>
      <c r="C4" s="129"/>
      <c r="D4" s="125" t="s">
        <v>18</v>
      </c>
      <c r="E4" s="125"/>
      <c r="F4" s="125"/>
      <c r="G4" s="125"/>
      <c r="H4" s="125"/>
      <c r="I4" s="125"/>
      <c r="J4" s="129" t="str">
        <f>IF('Gruppe B'!Q2=3,'Gruppe B'!A2,IF('Gruppe B'!Q8=3,'Gruppe B'!A8,IF('Gruppe B'!Q14=3,'Gruppe B'!A14,"_______________________")))</f>
        <v>Albert-Schweitzer-Schule Offenbach</v>
      </c>
      <c r="K4" s="129"/>
      <c r="L4" s="129"/>
      <c r="M4" s="129"/>
      <c r="N4" s="129"/>
      <c r="O4" s="129"/>
      <c r="P4" s="129"/>
      <c r="Q4" s="129"/>
      <c r="R4" s="129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173</v>
      </c>
      <c r="C8" s="45" t="s">
        <v>198</v>
      </c>
      <c r="D8" s="20">
        <v>21</v>
      </c>
      <c r="E8" s="10" t="s">
        <v>6</v>
      </c>
      <c r="F8" s="19">
        <v>6</v>
      </c>
      <c r="G8" s="20">
        <v>21</v>
      </c>
      <c r="H8" s="10" t="s">
        <v>6</v>
      </c>
      <c r="I8" s="19">
        <v>17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23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220</v>
      </c>
      <c r="C9" s="45" t="s">
        <v>199</v>
      </c>
      <c r="D9" s="20">
        <v>11</v>
      </c>
      <c r="E9" s="10" t="s">
        <v>6</v>
      </c>
      <c r="F9" s="19">
        <v>21</v>
      </c>
      <c r="G9" s="20">
        <v>14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25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161</v>
      </c>
      <c r="C10" s="45" t="s">
        <v>89</v>
      </c>
      <c r="D10" s="20">
        <v>21</v>
      </c>
      <c r="E10" s="10" t="s">
        <v>6</v>
      </c>
      <c r="F10" s="19">
        <v>2</v>
      </c>
      <c r="G10" s="20">
        <v>21</v>
      </c>
      <c r="H10" s="10" t="s">
        <v>6</v>
      </c>
      <c r="I10" s="19">
        <v>2</v>
      </c>
      <c r="J10" s="20"/>
      <c r="K10" s="10" t="s">
        <v>6</v>
      </c>
      <c r="L10" s="19"/>
      <c r="M10" s="7">
        <f t="shared" si="0"/>
        <v>42</v>
      </c>
      <c r="N10" s="7">
        <f t="shared" si="1"/>
        <v>4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159</v>
      </c>
      <c r="C11" s="45" t="s">
        <v>210</v>
      </c>
      <c r="D11" s="20">
        <v>21</v>
      </c>
      <c r="E11" s="10" t="s">
        <v>6</v>
      </c>
      <c r="F11" s="19">
        <v>10</v>
      </c>
      <c r="G11" s="20">
        <v>21</v>
      </c>
      <c r="H11" s="10" t="s">
        <v>6</v>
      </c>
      <c r="I11" s="19">
        <v>2</v>
      </c>
      <c r="J11" s="20"/>
      <c r="K11" s="10" t="s">
        <v>6</v>
      </c>
      <c r="L11" s="19"/>
      <c r="M11" s="7">
        <f t="shared" si="0"/>
        <v>42</v>
      </c>
      <c r="N11" s="7">
        <f t="shared" si="1"/>
        <v>12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45" t="s">
        <v>171</v>
      </c>
      <c r="C12" s="45" t="s">
        <v>200</v>
      </c>
      <c r="D12" s="20">
        <v>21</v>
      </c>
      <c r="E12" s="10" t="s">
        <v>6</v>
      </c>
      <c r="F12" s="19">
        <v>15</v>
      </c>
      <c r="G12" s="20">
        <v>16</v>
      </c>
      <c r="H12" s="10" t="s">
        <v>6</v>
      </c>
      <c r="I12" s="19">
        <v>21</v>
      </c>
      <c r="J12" s="20">
        <v>19</v>
      </c>
      <c r="K12" s="10" t="s">
        <v>6</v>
      </c>
      <c r="L12" s="19">
        <v>21</v>
      </c>
      <c r="M12" s="7">
        <f t="shared" si="0"/>
        <v>56</v>
      </c>
      <c r="N12" s="7">
        <f t="shared" si="1"/>
        <v>57</v>
      </c>
      <c r="O12" s="7">
        <f t="shared" si="2"/>
        <v>1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165</v>
      </c>
      <c r="C13" s="45" t="s">
        <v>93</v>
      </c>
      <c r="D13" s="20"/>
      <c r="E13" s="10" t="s">
        <v>6</v>
      </c>
      <c r="F13" s="19"/>
      <c r="G13" s="20"/>
      <c r="H13" s="10" t="s">
        <v>6</v>
      </c>
      <c r="I13" s="19"/>
      <c r="J13" s="20"/>
      <c r="K13" s="10" t="s">
        <v>6</v>
      </c>
      <c r="L13" s="19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7">
        <f t="shared" si="4"/>
        <v>0</v>
      </c>
      <c r="R13" s="7">
        <f t="shared" si="5"/>
        <v>0</v>
      </c>
    </row>
    <row r="14" spans="1:18" ht="24.75" customHeight="1">
      <c r="A14" s="6" t="s">
        <v>43</v>
      </c>
      <c r="B14" s="45" t="s">
        <v>221</v>
      </c>
      <c r="C14" s="45" t="s">
        <v>201</v>
      </c>
      <c r="D14" s="20">
        <v>21</v>
      </c>
      <c r="E14" s="10" t="s">
        <v>6</v>
      </c>
      <c r="F14" s="19">
        <v>7</v>
      </c>
      <c r="G14" s="20">
        <v>21</v>
      </c>
      <c r="H14" s="10" t="s">
        <v>6</v>
      </c>
      <c r="I14" s="19">
        <v>12</v>
      </c>
      <c r="J14" s="20"/>
      <c r="K14" s="10" t="s">
        <v>6</v>
      </c>
      <c r="L14" s="19"/>
      <c r="M14" s="7">
        <f t="shared" si="0"/>
        <v>42</v>
      </c>
      <c r="N14" s="7">
        <f t="shared" si="1"/>
        <v>19</v>
      </c>
      <c r="O14" s="7">
        <f t="shared" si="2"/>
        <v>2</v>
      </c>
      <c r="P14" s="7">
        <f t="shared" si="3"/>
        <v>0</v>
      </c>
      <c r="Q14" s="7">
        <f t="shared" si="4"/>
        <v>1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249</v>
      </c>
      <c r="N15" s="9">
        <f t="shared" si="6"/>
        <v>157</v>
      </c>
      <c r="O15" s="9">
        <f t="shared" si="6"/>
        <v>9</v>
      </c>
      <c r="P15" s="9">
        <f t="shared" si="6"/>
        <v>4</v>
      </c>
      <c r="Q15" s="9">
        <f t="shared" si="6"/>
        <v>4</v>
      </c>
      <c r="R15" s="9">
        <f t="shared" si="6"/>
        <v>2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Ahnatalschule Vellmar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A1:R1"/>
    <mergeCell ref="B2:E2"/>
    <mergeCell ref="F2:G2"/>
    <mergeCell ref="H2:L2"/>
    <mergeCell ref="M2:N2"/>
    <mergeCell ref="O2:R2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7:A18"/>
    <mergeCell ref="B17:C18"/>
    <mergeCell ref="D17:G17"/>
    <mergeCell ref="H17:L17"/>
    <mergeCell ref="D18:G18"/>
    <mergeCell ref="H18:L18"/>
    <mergeCell ref="D3:K3"/>
    <mergeCell ref="L3:R3"/>
    <mergeCell ref="M18:R18"/>
    <mergeCell ref="O6:P6"/>
    <mergeCell ref="Q6:R6"/>
    <mergeCell ref="D15:L15"/>
    <mergeCell ref="M17:R1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2">
      <selection activeCell="L16" sqref="L16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10</v>
      </c>
      <c r="D3" s="117" t="s">
        <v>58</v>
      </c>
      <c r="E3" s="117"/>
      <c r="F3" s="117"/>
      <c r="G3" s="117"/>
      <c r="H3" s="117"/>
      <c r="I3" s="117"/>
      <c r="J3" s="117"/>
      <c r="K3" s="117"/>
      <c r="L3" s="117" t="s">
        <v>60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8" t="s">
        <v>79</v>
      </c>
      <c r="C4" s="128"/>
      <c r="D4" s="125" t="s">
        <v>18</v>
      </c>
      <c r="E4" s="125"/>
      <c r="F4" s="125"/>
      <c r="G4" s="125"/>
      <c r="H4" s="125"/>
      <c r="I4" s="125"/>
      <c r="J4" s="129" t="str">
        <f>IF(2HF!Q15&gt;R15,2HF!J4,IF(2HF!R15&gt;Q15,2HF!B4,"_____________________"))</f>
        <v>Christian-Wirth-Schule Usingen</v>
      </c>
      <c r="K4" s="129"/>
      <c r="L4" s="129"/>
      <c r="M4" s="129"/>
      <c r="N4" s="129"/>
      <c r="O4" s="129"/>
      <c r="P4" s="129"/>
      <c r="Q4" s="129"/>
      <c r="R4" s="129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187</v>
      </c>
      <c r="C8" s="45" t="s">
        <v>225</v>
      </c>
      <c r="D8" s="20">
        <v>21</v>
      </c>
      <c r="E8" s="10" t="s">
        <v>6</v>
      </c>
      <c r="F8" s="19">
        <v>11</v>
      </c>
      <c r="G8" s="20">
        <v>21</v>
      </c>
      <c r="H8" s="10" t="s">
        <v>6</v>
      </c>
      <c r="I8" s="19">
        <v>5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16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223</v>
      </c>
      <c r="C9" s="45" t="s">
        <v>226</v>
      </c>
      <c r="D9" s="20">
        <v>21</v>
      </c>
      <c r="E9" s="10" t="s">
        <v>6</v>
      </c>
      <c r="F9" s="19">
        <v>23</v>
      </c>
      <c r="G9" s="20">
        <v>21</v>
      </c>
      <c r="H9" s="10" t="s">
        <v>6</v>
      </c>
      <c r="I9" s="19">
        <v>11</v>
      </c>
      <c r="J9" s="20">
        <v>21</v>
      </c>
      <c r="K9" s="10" t="s">
        <v>6</v>
      </c>
      <c r="L9" s="19">
        <v>10</v>
      </c>
      <c r="M9" s="7">
        <f t="shared" si="0"/>
        <v>63</v>
      </c>
      <c r="N9" s="7">
        <f t="shared" si="1"/>
        <v>44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1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45" t="s">
        <v>147</v>
      </c>
      <c r="C10" s="45" t="s">
        <v>135</v>
      </c>
      <c r="D10" s="20">
        <v>21</v>
      </c>
      <c r="E10" s="10" t="s">
        <v>6</v>
      </c>
      <c r="F10" s="19">
        <v>8</v>
      </c>
      <c r="G10" s="20">
        <v>21</v>
      </c>
      <c r="H10" s="10" t="s">
        <v>6</v>
      </c>
      <c r="I10" s="19">
        <v>8</v>
      </c>
      <c r="J10" s="20"/>
      <c r="K10" s="10" t="s">
        <v>6</v>
      </c>
      <c r="L10" s="19"/>
      <c r="M10" s="7">
        <f t="shared" si="0"/>
        <v>42</v>
      </c>
      <c r="N10" s="7">
        <f t="shared" si="1"/>
        <v>16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144</v>
      </c>
      <c r="C11" s="45" t="s">
        <v>131</v>
      </c>
      <c r="D11" s="20">
        <v>2</v>
      </c>
      <c r="E11" s="10" t="s">
        <v>6</v>
      </c>
      <c r="F11" s="19">
        <v>21</v>
      </c>
      <c r="G11" s="20">
        <v>4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6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45" t="s">
        <v>153</v>
      </c>
      <c r="C12" s="45" t="s">
        <v>115</v>
      </c>
      <c r="D12" s="20">
        <v>8</v>
      </c>
      <c r="E12" s="10" t="s">
        <v>6</v>
      </c>
      <c r="F12" s="19">
        <v>21</v>
      </c>
      <c r="G12" s="20">
        <v>18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26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151</v>
      </c>
      <c r="C13" s="45" t="s">
        <v>138</v>
      </c>
      <c r="D13" s="20">
        <v>21</v>
      </c>
      <c r="E13" s="10" t="s">
        <v>6</v>
      </c>
      <c r="F13" s="19">
        <v>12</v>
      </c>
      <c r="G13" s="20">
        <v>21</v>
      </c>
      <c r="H13" s="10" t="s">
        <v>6</v>
      </c>
      <c r="I13" s="19">
        <v>12</v>
      </c>
      <c r="J13" s="20"/>
      <c r="K13" s="10" t="s">
        <v>6</v>
      </c>
      <c r="L13" s="19"/>
      <c r="M13" s="7">
        <f t="shared" si="0"/>
        <v>42</v>
      </c>
      <c r="N13" s="7">
        <f t="shared" si="1"/>
        <v>24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43</v>
      </c>
      <c r="B14" s="45" t="s">
        <v>224</v>
      </c>
      <c r="C14" s="45" t="s">
        <v>227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221</v>
      </c>
      <c r="N15" s="9">
        <f t="shared" si="6"/>
        <v>184</v>
      </c>
      <c r="O15" s="9">
        <f t="shared" si="6"/>
        <v>8</v>
      </c>
      <c r="P15" s="9">
        <f t="shared" si="6"/>
        <v>5</v>
      </c>
      <c r="Q15" s="9">
        <f t="shared" si="6"/>
        <v>4</v>
      </c>
      <c r="R15" s="9">
        <f t="shared" si="6"/>
        <v>2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Anne Frank Schule Linden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A1:R1"/>
    <mergeCell ref="B2:E2"/>
    <mergeCell ref="F2:G2"/>
    <mergeCell ref="H2:L2"/>
    <mergeCell ref="M2:N2"/>
    <mergeCell ref="O2:R2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7:A18"/>
    <mergeCell ref="B17:C18"/>
    <mergeCell ref="D17:G17"/>
    <mergeCell ref="H17:L17"/>
    <mergeCell ref="D18:G18"/>
    <mergeCell ref="H18:L18"/>
    <mergeCell ref="D3:K3"/>
    <mergeCell ref="L3:R3"/>
    <mergeCell ref="M18:R18"/>
    <mergeCell ref="O6:P6"/>
    <mergeCell ref="Q6:R6"/>
    <mergeCell ref="D15:L15"/>
    <mergeCell ref="M17:R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="116" zoomScaleNormal="122" zoomScaleSheetLayoutView="116" zoomScalePageLayoutView="0" workbookViewId="0" topLeftCell="A2">
      <selection activeCell="I11" sqref="I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11</v>
      </c>
      <c r="D3" s="117" t="s">
        <v>58</v>
      </c>
      <c r="E3" s="117"/>
      <c r="F3" s="117"/>
      <c r="G3" s="117"/>
      <c r="H3" s="117"/>
      <c r="I3" s="117"/>
      <c r="J3" s="117"/>
      <c r="K3" s="117"/>
      <c r="L3" s="117" t="s">
        <v>48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1HF!B17</f>
        <v>Albert-Einstein-Schule Maintal</v>
      </c>
      <c r="C4" s="124"/>
      <c r="D4" s="125" t="s">
        <v>18</v>
      </c>
      <c r="E4" s="125"/>
      <c r="F4" s="125"/>
      <c r="G4" s="125"/>
      <c r="H4" s="125"/>
      <c r="I4" s="125"/>
      <c r="J4" s="124" t="str">
        <f>2HF!B17</f>
        <v>Main-Taunus-Schule Hofheim</v>
      </c>
      <c r="K4" s="124"/>
      <c r="L4" s="124"/>
      <c r="M4" s="124"/>
      <c r="N4" s="124"/>
      <c r="O4" s="124"/>
      <c r="P4" s="124"/>
      <c r="Q4" s="124"/>
      <c r="R4" s="124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184</v>
      </c>
      <c r="C8" s="45" t="s">
        <v>194</v>
      </c>
      <c r="D8" s="20">
        <v>14</v>
      </c>
      <c r="E8" s="10" t="s">
        <v>6</v>
      </c>
      <c r="F8" s="19">
        <v>21</v>
      </c>
      <c r="G8" s="20">
        <v>19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33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42</v>
      </c>
      <c r="B9" s="45" t="s">
        <v>222</v>
      </c>
      <c r="C9" s="45" t="s">
        <v>215</v>
      </c>
      <c r="D9" s="20">
        <v>7</v>
      </c>
      <c r="E9" s="10" t="s">
        <v>6</v>
      </c>
      <c r="F9" s="19">
        <v>21</v>
      </c>
      <c r="G9" s="20">
        <v>11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18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119</v>
      </c>
      <c r="C10" s="45" t="s">
        <v>105</v>
      </c>
      <c r="D10" s="20">
        <v>18</v>
      </c>
      <c r="E10" s="10" t="s">
        <v>6</v>
      </c>
      <c r="F10" s="19">
        <v>21</v>
      </c>
      <c r="G10" s="20">
        <v>9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27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45" t="s">
        <v>117</v>
      </c>
      <c r="C11" s="45" t="s">
        <v>101</v>
      </c>
      <c r="D11" s="20">
        <v>15</v>
      </c>
      <c r="E11" s="10" t="s">
        <v>6</v>
      </c>
      <c r="F11" s="19">
        <v>21</v>
      </c>
      <c r="G11" s="20">
        <v>9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24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45" t="s">
        <v>127</v>
      </c>
      <c r="C12" s="45" t="s">
        <v>196</v>
      </c>
      <c r="D12" s="20">
        <v>6</v>
      </c>
      <c r="E12" s="10" t="s">
        <v>6</v>
      </c>
      <c r="F12" s="19">
        <v>21</v>
      </c>
      <c r="G12" s="20">
        <v>1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7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123</v>
      </c>
      <c r="C13" s="45" t="s">
        <v>111</v>
      </c>
      <c r="D13" s="20"/>
      <c r="E13" s="10" t="s">
        <v>6</v>
      </c>
      <c r="F13" s="19"/>
      <c r="G13" s="20"/>
      <c r="H13" s="10" t="s">
        <v>6</v>
      </c>
      <c r="I13" s="19"/>
      <c r="J13" s="20"/>
      <c r="K13" s="10" t="s">
        <v>6</v>
      </c>
      <c r="L13" s="19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7">
        <f t="shared" si="4"/>
        <v>0</v>
      </c>
      <c r="R13" s="7">
        <f t="shared" si="5"/>
        <v>0</v>
      </c>
    </row>
    <row r="14" spans="1:18" ht="24.75" customHeight="1">
      <c r="A14" s="6" t="s">
        <v>43</v>
      </c>
      <c r="B14" s="45" t="s">
        <v>209</v>
      </c>
      <c r="C14" s="45" t="s">
        <v>182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109</v>
      </c>
      <c r="N15" s="9">
        <f t="shared" si="6"/>
        <v>210</v>
      </c>
      <c r="O15" s="9">
        <f t="shared" si="6"/>
        <v>0</v>
      </c>
      <c r="P15" s="9">
        <f t="shared" si="6"/>
        <v>10</v>
      </c>
      <c r="Q15" s="9">
        <f t="shared" si="6"/>
        <v>0</v>
      </c>
      <c r="R15" s="9">
        <f t="shared" si="6"/>
        <v>5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IF(Q15&gt;R15,B4,IF(Q15&lt;R15,J4,IF(R15=Q15,"__________________________")))</f>
        <v>Main-Taunus-Schule Hofheim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D15:L15"/>
    <mergeCell ref="M17:R17"/>
    <mergeCell ref="A17:A18"/>
    <mergeCell ref="B17:C18"/>
    <mergeCell ref="D17:G17"/>
    <mergeCell ref="H17:L17"/>
    <mergeCell ref="D18:G18"/>
    <mergeCell ref="H18:L18"/>
    <mergeCell ref="M18:R18"/>
    <mergeCell ref="M6:N6"/>
    <mergeCell ref="D3:K3"/>
    <mergeCell ref="L3:R3"/>
    <mergeCell ref="D4:I4"/>
    <mergeCell ref="J4:R4"/>
    <mergeCell ref="D6:F7"/>
    <mergeCell ref="G6:I7"/>
    <mergeCell ref="J6:L7"/>
    <mergeCell ref="O6:P6"/>
    <mergeCell ref="Q6:R6"/>
    <mergeCell ref="A6:A7"/>
    <mergeCell ref="A1:R1"/>
    <mergeCell ref="B2:E2"/>
    <mergeCell ref="F2:G2"/>
    <mergeCell ref="H2:L2"/>
    <mergeCell ref="M2:N2"/>
    <mergeCell ref="O2:R2"/>
    <mergeCell ref="B4:C4"/>
    <mergeCell ref="B6:B7"/>
    <mergeCell ref="C6:C7"/>
  </mergeCells>
  <printOptions/>
  <pageMargins left="0.71" right="0.57" top="0.83" bottom="0.85" header="0.4921259845" footer="0.492125984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H26" sqref="H26"/>
    </sheetView>
  </sheetViews>
  <sheetFormatPr defaultColWidth="18.7109375" defaultRowHeight="12.75"/>
  <cols>
    <col min="1" max="1" width="10.7109375" style="13" customWidth="1"/>
    <col min="2" max="3" width="15.7109375" style="13" customWidth="1"/>
    <col min="4" max="4" width="5.7109375" style="13" customWidth="1"/>
    <col min="5" max="5" width="10.7109375" style="13" customWidth="1"/>
    <col min="6" max="7" width="15.7109375" style="13" customWidth="1"/>
    <col min="8" max="8" width="5.7109375" style="13" customWidth="1"/>
    <col min="9" max="9" width="10.7109375" style="13" customWidth="1"/>
    <col min="10" max="11" width="15.7109375" style="13" customWidth="1"/>
    <col min="12" max="16384" width="18.7109375" style="13" customWidth="1"/>
  </cols>
  <sheetData>
    <row r="1" spans="1:11" s="34" customFormat="1" ht="12.75">
      <c r="A1" s="34" t="s">
        <v>32</v>
      </c>
      <c r="B1" s="34" t="s">
        <v>29</v>
      </c>
      <c r="C1" s="34">
        <f>Mannschaften!B6</f>
        <v>1</v>
      </c>
      <c r="E1" s="34" t="s">
        <v>35</v>
      </c>
      <c r="F1" s="34" t="s">
        <v>29</v>
      </c>
      <c r="G1" s="34">
        <f>Mannschaften!B7</f>
        <v>3</v>
      </c>
      <c r="I1" s="34" t="s">
        <v>36</v>
      </c>
      <c r="J1" s="34" t="s">
        <v>29</v>
      </c>
      <c r="K1" s="34">
        <f>Mannschaften!B8</f>
        <v>4</v>
      </c>
    </row>
    <row r="2" spans="1:11" s="37" customFormat="1" ht="12.75">
      <c r="A2" s="38" t="s">
        <v>70</v>
      </c>
      <c r="B2" s="50" t="str">
        <f>Mannschaften!C6</f>
        <v>Ahnatalschule Vellmar</v>
      </c>
      <c r="C2" s="50"/>
      <c r="E2" s="38" t="s">
        <v>70</v>
      </c>
      <c r="F2" s="50" t="str">
        <f>Mannschaften!C7</f>
        <v>Anne Frank Schule Linden</v>
      </c>
      <c r="G2" s="50"/>
      <c r="I2" s="38" t="s">
        <v>70</v>
      </c>
      <c r="J2" s="50" t="str">
        <f>Mannschaften!C8</f>
        <v>Christian-Wirth-Schule Usingen</v>
      </c>
      <c r="K2" s="50"/>
    </row>
    <row r="3" spans="1:11" s="37" customFormat="1" ht="12.75">
      <c r="A3" s="39"/>
      <c r="B3" s="39" t="s">
        <v>67</v>
      </c>
      <c r="C3" s="39" t="s">
        <v>68</v>
      </c>
      <c r="E3" s="39"/>
      <c r="F3" s="39" t="s">
        <v>67</v>
      </c>
      <c r="G3" s="39" t="s">
        <v>68</v>
      </c>
      <c r="I3" s="39"/>
      <c r="J3" s="39" t="s">
        <v>67</v>
      </c>
      <c r="K3" s="39" t="s">
        <v>68</v>
      </c>
    </row>
    <row r="4" spans="1:11" ht="12.75">
      <c r="A4" s="36" t="s">
        <v>71</v>
      </c>
      <c r="B4" s="40" t="s">
        <v>159</v>
      </c>
      <c r="C4" s="40" t="s">
        <v>160</v>
      </c>
      <c r="E4" s="36" t="s">
        <v>71</v>
      </c>
      <c r="F4" s="44" t="s">
        <v>144</v>
      </c>
      <c r="G4" s="44" t="s">
        <v>143</v>
      </c>
      <c r="I4" s="36" t="s">
        <v>71</v>
      </c>
      <c r="J4" s="40" t="s">
        <v>131</v>
      </c>
      <c r="K4" s="40" t="s">
        <v>132</v>
      </c>
    </row>
    <row r="5" spans="1:11" ht="12.75">
      <c r="A5" s="36" t="s">
        <v>72</v>
      </c>
      <c r="B5" s="40" t="s">
        <v>161</v>
      </c>
      <c r="C5" s="40" t="s">
        <v>162</v>
      </c>
      <c r="E5" s="36" t="s">
        <v>72</v>
      </c>
      <c r="F5" s="44" t="s">
        <v>145</v>
      </c>
      <c r="G5" s="44" t="s">
        <v>146</v>
      </c>
      <c r="I5" s="36" t="s">
        <v>72</v>
      </c>
      <c r="J5" s="40" t="s">
        <v>133</v>
      </c>
      <c r="K5" s="40" t="s">
        <v>134</v>
      </c>
    </row>
    <row r="6" spans="1:11" ht="12.75">
      <c r="A6" s="36" t="s">
        <v>73</v>
      </c>
      <c r="B6" s="40" t="s">
        <v>163</v>
      </c>
      <c r="C6" s="40" t="s">
        <v>164</v>
      </c>
      <c r="E6" s="36" t="s">
        <v>73</v>
      </c>
      <c r="F6" s="44" t="s">
        <v>147</v>
      </c>
      <c r="G6" s="44" t="s">
        <v>148</v>
      </c>
      <c r="I6" s="36" t="s">
        <v>73</v>
      </c>
      <c r="J6" s="40" t="s">
        <v>135</v>
      </c>
      <c r="K6" s="40" t="s">
        <v>85</v>
      </c>
    </row>
    <row r="7" spans="1:11" ht="12.75">
      <c r="A7" s="36" t="s">
        <v>69</v>
      </c>
      <c r="B7" s="40"/>
      <c r="C7" s="40"/>
      <c r="E7" s="36" t="s">
        <v>69</v>
      </c>
      <c r="F7" s="44" t="s">
        <v>149</v>
      </c>
      <c r="G7" s="44" t="s">
        <v>150</v>
      </c>
      <c r="I7" s="36" t="s">
        <v>69</v>
      </c>
      <c r="J7" s="40"/>
      <c r="K7" s="40"/>
    </row>
    <row r="8" spans="1:11" ht="12.75">
      <c r="A8" s="36" t="s">
        <v>74</v>
      </c>
      <c r="B8" s="40" t="s">
        <v>165</v>
      </c>
      <c r="C8" s="40" t="s">
        <v>166</v>
      </c>
      <c r="E8" s="36" t="s">
        <v>74</v>
      </c>
      <c r="F8" s="44" t="s">
        <v>151</v>
      </c>
      <c r="G8" s="44" t="s">
        <v>152</v>
      </c>
      <c r="I8" s="36" t="s">
        <v>74</v>
      </c>
      <c r="J8" s="40" t="s">
        <v>136</v>
      </c>
      <c r="K8" s="40" t="s">
        <v>137</v>
      </c>
    </row>
    <row r="9" spans="1:11" ht="12.75">
      <c r="A9" s="36" t="s">
        <v>75</v>
      </c>
      <c r="B9" s="40" t="s">
        <v>167</v>
      </c>
      <c r="C9" s="40" t="s">
        <v>168</v>
      </c>
      <c r="E9" s="36" t="s">
        <v>75</v>
      </c>
      <c r="F9" s="44" t="s">
        <v>153</v>
      </c>
      <c r="G9" s="44" t="s">
        <v>154</v>
      </c>
      <c r="I9" s="36" t="s">
        <v>75</v>
      </c>
      <c r="J9" s="40" t="s">
        <v>138</v>
      </c>
      <c r="K9" s="40" t="s">
        <v>139</v>
      </c>
    </row>
    <row r="10" spans="1:11" ht="12.75">
      <c r="A10" s="36" t="s">
        <v>76</v>
      </c>
      <c r="B10" s="40" t="s">
        <v>169</v>
      </c>
      <c r="C10" s="40" t="s">
        <v>170</v>
      </c>
      <c r="E10" s="36" t="s">
        <v>76</v>
      </c>
      <c r="F10" s="44" t="s">
        <v>155</v>
      </c>
      <c r="G10" s="44" t="s">
        <v>156</v>
      </c>
      <c r="I10" s="36" t="s">
        <v>76</v>
      </c>
      <c r="J10" s="40" t="s">
        <v>140</v>
      </c>
      <c r="K10" s="40" t="s">
        <v>141</v>
      </c>
    </row>
    <row r="11" spans="1:11" ht="12.75">
      <c r="A11" s="36" t="s">
        <v>77</v>
      </c>
      <c r="B11" s="40" t="s">
        <v>171</v>
      </c>
      <c r="C11" s="40" t="s">
        <v>172</v>
      </c>
      <c r="E11" s="36" t="s">
        <v>77</v>
      </c>
      <c r="F11" s="44" t="s">
        <v>157</v>
      </c>
      <c r="G11" s="44" t="s">
        <v>158</v>
      </c>
      <c r="I11" s="36" t="s">
        <v>77</v>
      </c>
      <c r="J11" s="40" t="s">
        <v>115</v>
      </c>
      <c r="K11" s="40" t="s">
        <v>142</v>
      </c>
    </row>
    <row r="13" spans="1:11" s="34" customFormat="1" ht="12.75">
      <c r="A13" s="34" t="s">
        <v>33</v>
      </c>
      <c r="B13" s="34" t="s">
        <v>29</v>
      </c>
      <c r="C13" s="34">
        <f>Mannschaften!B9</f>
        <v>2</v>
      </c>
      <c r="E13" s="34" t="s">
        <v>34</v>
      </c>
      <c r="F13" s="34" t="s">
        <v>29</v>
      </c>
      <c r="G13" s="34">
        <f>Mannschaften!B10</f>
        <v>5</v>
      </c>
      <c r="I13" s="34" t="s">
        <v>37</v>
      </c>
      <c r="J13" s="34" t="s">
        <v>29</v>
      </c>
      <c r="K13" s="34">
        <f>Mannschaften!B11</f>
        <v>6</v>
      </c>
    </row>
    <row r="14" spans="1:11" s="37" customFormat="1" ht="12.75">
      <c r="A14" s="38" t="s">
        <v>70</v>
      </c>
      <c r="B14" s="51" t="str">
        <f>Mannschaften!C9</f>
        <v>Albert-Einstein-Schule Maintal</v>
      </c>
      <c r="C14" s="52"/>
      <c r="E14" s="38" t="s">
        <v>70</v>
      </c>
      <c r="F14" s="50" t="str">
        <f>Mannschaften!C10</f>
        <v>Main-Taunus-Schule Hofheim</v>
      </c>
      <c r="G14" s="50"/>
      <c r="I14" s="38" t="s">
        <v>70</v>
      </c>
      <c r="J14" s="50" t="str">
        <f>Mannschaften!C11</f>
        <v>Albert-Schweitzer-Schule Offenbach</v>
      </c>
      <c r="K14" s="50"/>
    </row>
    <row r="15" spans="1:11" s="37" customFormat="1" ht="12.75">
      <c r="A15" s="39"/>
      <c r="B15" s="39" t="s">
        <v>67</v>
      </c>
      <c r="C15" s="39" t="s">
        <v>68</v>
      </c>
      <c r="E15" s="39"/>
      <c r="F15" s="39" t="s">
        <v>67</v>
      </c>
      <c r="G15" s="39" t="s">
        <v>68</v>
      </c>
      <c r="I15" s="39"/>
      <c r="J15" s="39" t="s">
        <v>67</v>
      </c>
      <c r="K15" s="39" t="s">
        <v>68</v>
      </c>
    </row>
    <row r="16" spans="1:11" ht="12.75">
      <c r="A16" s="36" t="s">
        <v>71</v>
      </c>
      <c r="B16" s="40" t="s">
        <v>117</v>
      </c>
      <c r="C16" s="40" t="s">
        <v>118</v>
      </c>
      <c r="E16" s="36" t="s">
        <v>71</v>
      </c>
      <c r="F16" s="40" t="s">
        <v>101</v>
      </c>
      <c r="G16" s="40" t="s">
        <v>102</v>
      </c>
      <c r="I16" s="36" t="s">
        <v>71</v>
      </c>
      <c r="J16" s="40" t="s">
        <v>86</v>
      </c>
      <c r="K16" s="40" t="s">
        <v>85</v>
      </c>
    </row>
    <row r="17" spans="1:11" ht="12.75">
      <c r="A17" s="36" t="s">
        <v>72</v>
      </c>
      <c r="B17" s="40" t="s">
        <v>119</v>
      </c>
      <c r="C17" s="40" t="s">
        <v>120</v>
      </c>
      <c r="E17" s="36" t="s">
        <v>72</v>
      </c>
      <c r="F17" s="40" t="s">
        <v>103</v>
      </c>
      <c r="G17" s="40" t="s">
        <v>104</v>
      </c>
      <c r="I17" s="36" t="s">
        <v>72</v>
      </c>
      <c r="J17" s="40" t="s">
        <v>87</v>
      </c>
      <c r="K17" s="40" t="s">
        <v>88</v>
      </c>
    </row>
    <row r="18" spans="1:11" ht="12.75">
      <c r="A18" s="36" t="s">
        <v>73</v>
      </c>
      <c r="B18" s="40" t="s">
        <v>121</v>
      </c>
      <c r="C18" s="40" t="s">
        <v>122</v>
      </c>
      <c r="E18" s="36" t="s">
        <v>73</v>
      </c>
      <c r="F18" s="40" t="s">
        <v>105</v>
      </c>
      <c r="G18" s="40" t="s">
        <v>106</v>
      </c>
      <c r="I18" s="36" t="s">
        <v>73</v>
      </c>
      <c r="J18" s="40" t="s">
        <v>89</v>
      </c>
      <c r="K18" s="40" t="s">
        <v>90</v>
      </c>
    </row>
    <row r="19" spans="1:11" ht="12.75">
      <c r="A19" s="36" t="s">
        <v>69</v>
      </c>
      <c r="B19" s="40"/>
      <c r="C19" s="40"/>
      <c r="E19" s="36" t="s">
        <v>69</v>
      </c>
      <c r="F19" s="40" t="s">
        <v>107</v>
      </c>
      <c r="G19" s="40" t="s">
        <v>108</v>
      </c>
      <c r="I19" s="36" t="s">
        <v>69</v>
      </c>
      <c r="J19" s="40" t="s">
        <v>91</v>
      </c>
      <c r="K19" s="40" t="s">
        <v>92</v>
      </c>
    </row>
    <row r="20" spans="1:11" ht="12.75">
      <c r="A20" s="36" t="s">
        <v>74</v>
      </c>
      <c r="B20" s="40" t="s">
        <v>123</v>
      </c>
      <c r="C20" s="40" t="s">
        <v>124</v>
      </c>
      <c r="E20" s="36" t="s">
        <v>74</v>
      </c>
      <c r="F20" s="40" t="s">
        <v>109</v>
      </c>
      <c r="G20" s="40" t="s">
        <v>110</v>
      </c>
      <c r="I20" s="36" t="s">
        <v>74</v>
      </c>
      <c r="J20" s="40" t="s">
        <v>93</v>
      </c>
      <c r="K20" s="40" t="s">
        <v>94</v>
      </c>
    </row>
    <row r="21" spans="1:11" ht="12.75">
      <c r="A21" s="36" t="s">
        <v>75</v>
      </c>
      <c r="B21" s="40" t="s">
        <v>125</v>
      </c>
      <c r="C21" s="40" t="s">
        <v>126</v>
      </c>
      <c r="E21" s="36" t="s">
        <v>75</v>
      </c>
      <c r="F21" s="44" t="s">
        <v>111</v>
      </c>
      <c r="G21" s="44" t="s">
        <v>112</v>
      </c>
      <c r="I21" s="36" t="s">
        <v>75</v>
      </c>
      <c r="J21" s="40" t="s">
        <v>95</v>
      </c>
      <c r="K21" s="40" t="s">
        <v>96</v>
      </c>
    </row>
    <row r="22" spans="1:11" ht="12.75">
      <c r="A22" s="36" t="s">
        <v>76</v>
      </c>
      <c r="B22" s="40" t="s">
        <v>127</v>
      </c>
      <c r="C22" s="40" t="s">
        <v>128</v>
      </c>
      <c r="E22" s="36" t="s">
        <v>76</v>
      </c>
      <c r="F22" s="40" t="s">
        <v>113</v>
      </c>
      <c r="G22" s="40" t="s">
        <v>114</v>
      </c>
      <c r="I22" s="36" t="s">
        <v>76</v>
      </c>
      <c r="J22" s="40" t="s">
        <v>97</v>
      </c>
      <c r="K22" s="40" t="s">
        <v>98</v>
      </c>
    </row>
    <row r="23" spans="1:11" ht="12.75">
      <c r="A23" s="36" t="s">
        <v>77</v>
      </c>
      <c r="B23" s="40" t="s">
        <v>129</v>
      </c>
      <c r="C23" s="40" t="s">
        <v>130</v>
      </c>
      <c r="E23" s="36" t="s">
        <v>77</v>
      </c>
      <c r="F23" s="40" t="s">
        <v>115</v>
      </c>
      <c r="G23" s="40" t="s">
        <v>116</v>
      </c>
      <c r="I23" s="36" t="s">
        <v>77</v>
      </c>
      <c r="J23" s="40" t="s">
        <v>99</v>
      </c>
      <c r="K23" s="40" t="s">
        <v>100</v>
      </c>
    </row>
  </sheetData>
  <sheetProtection password="D877" sheet="1" objects="1" scenarios="1"/>
  <protectedRanges>
    <protectedRange sqref="B4:C11 F4:G11 J4:K11 B16:C23 F16:G23 J16:K23" name="Bereich1"/>
  </protectedRanges>
  <mergeCells count="6">
    <mergeCell ref="B2:C2"/>
    <mergeCell ref="F2:G2"/>
    <mergeCell ref="J2:K2"/>
    <mergeCell ref="B14:C14"/>
    <mergeCell ref="F14:G14"/>
    <mergeCell ref="J14:K14"/>
  </mergeCells>
  <printOptions/>
  <pageMargins left="0.787401575" right="0.787401575" top="1.73" bottom="0.984251969" header="0.4921259845" footer="0.4921259845"/>
  <pageSetup fitToHeight="1" fitToWidth="1" horizontalDpi="600" verticalDpi="600" orientation="landscape" paperSize="9" scale="96" r:id="rId1"/>
  <headerFooter alignWithMargins="0">
    <oddHeader>&amp;C&amp;"Arial,Fett"&amp;14&amp;F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96" zoomScaleSheetLayoutView="96" zoomScalePageLayoutView="0" workbookViewId="0" topLeftCell="A4">
      <selection activeCell="A18" sqref="A18:K18"/>
    </sheetView>
  </sheetViews>
  <sheetFormatPr defaultColWidth="11.421875" defaultRowHeight="12.75"/>
  <cols>
    <col min="1" max="1" width="6.57421875" style="25" bestFit="1" customWidth="1"/>
    <col min="2" max="2" width="9.00390625" style="25" bestFit="1" customWidth="1"/>
    <col min="3" max="4" width="28.7109375" style="25" customWidth="1"/>
    <col min="5" max="5" width="4.7109375" style="25" customWidth="1"/>
    <col min="6" max="6" width="1.7109375" style="25" customWidth="1"/>
    <col min="7" max="7" width="4.7109375" style="25" customWidth="1"/>
    <col min="8" max="8" width="9.00390625" style="25" bestFit="1" customWidth="1"/>
    <col min="9" max="10" width="28.7109375" style="25" customWidth="1"/>
    <col min="11" max="11" width="4.7109375" style="25" customWidth="1"/>
    <col min="12" max="12" width="1.7109375" style="25" customWidth="1"/>
    <col min="13" max="13" width="4.7109375" style="25" customWidth="1"/>
    <col min="14" max="16384" width="11.421875" style="25" customWidth="1"/>
  </cols>
  <sheetData>
    <row r="1" spans="1:13" ht="18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31.5" customHeight="1">
      <c r="A3" s="6" t="s">
        <v>45</v>
      </c>
      <c r="B3" s="6" t="s">
        <v>52</v>
      </c>
      <c r="C3" s="56" t="s">
        <v>46</v>
      </c>
      <c r="D3" s="57"/>
      <c r="E3" s="56" t="s">
        <v>51</v>
      </c>
      <c r="F3" s="58"/>
      <c r="G3" s="57"/>
      <c r="H3" s="6" t="s">
        <v>52</v>
      </c>
      <c r="I3" s="56" t="s">
        <v>46</v>
      </c>
      <c r="J3" s="57"/>
      <c r="K3" s="56" t="s">
        <v>51</v>
      </c>
      <c r="L3" s="58"/>
      <c r="M3" s="57"/>
    </row>
    <row r="4" spans="1:13" ht="31.5" customHeight="1">
      <c r="A4" s="29">
        <v>0.4166666666666667</v>
      </c>
      <c r="B4" s="6">
        <v>1</v>
      </c>
      <c r="C4" s="21" t="str">
        <f>Mannschaften!C6</f>
        <v>Ahnatalschule Vellmar</v>
      </c>
      <c r="D4" s="21" t="str">
        <f>Mannschaften!C7</f>
        <v>Anne Frank Schule Linden</v>
      </c>
      <c r="E4" s="26">
        <f>'A1A2'!Q15</f>
        <v>3</v>
      </c>
      <c r="F4" s="28" t="s">
        <v>6</v>
      </c>
      <c r="G4" s="27">
        <f>'A1A2'!R15</f>
        <v>4</v>
      </c>
      <c r="H4" s="6">
        <v>2</v>
      </c>
      <c r="I4" s="21" t="str">
        <f>Mannschaften!C9</f>
        <v>Albert-Einstein-Schule Maintal</v>
      </c>
      <c r="J4" s="21" t="str">
        <f>Mannschaften!C10</f>
        <v>Main-Taunus-Schule Hofheim</v>
      </c>
      <c r="K4" s="26">
        <f>'B1B2'!Q15</f>
        <v>1</v>
      </c>
      <c r="L4" s="28" t="s">
        <v>6</v>
      </c>
      <c r="M4" s="27">
        <f>'B1B2'!R15</f>
        <v>6</v>
      </c>
    </row>
    <row r="5" spans="1:13" ht="31.5" customHeight="1">
      <c r="A5" s="29">
        <v>0.47222222222222227</v>
      </c>
      <c r="B5" s="6">
        <v>3</v>
      </c>
      <c r="C5" s="21" t="str">
        <f>Mannschaften!C6</f>
        <v>Ahnatalschule Vellmar</v>
      </c>
      <c r="D5" s="21" t="str">
        <f>Mannschaften!C8</f>
        <v>Christian-Wirth-Schule Usingen</v>
      </c>
      <c r="E5" s="26">
        <f>'A1A3'!Q15</f>
        <v>3</v>
      </c>
      <c r="F5" s="28" t="s">
        <v>6</v>
      </c>
      <c r="G5" s="27">
        <f>'A1A3'!R15</f>
        <v>4</v>
      </c>
      <c r="H5" s="6">
        <v>4</v>
      </c>
      <c r="I5" s="21" t="str">
        <f>Mannschaften!C9</f>
        <v>Albert-Einstein-Schule Maintal</v>
      </c>
      <c r="J5" s="21" t="str">
        <f>Mannschaften!C11</f>
        <v>Albert-Schweitzer-Schule Offenbach</v>
      </c>
      <c r="K5" s="26">
        <f>'B1B3'!Q15</f>
        <v>6</v>
      </c>
      <c r="L5" s="28" t="s">
        <v>6</v>
      </c>
      <c r="M5" s="27">
        <f>'B1B3'!R15</f>
        <v>1</v>
      </c>
    </row>
    <row r="6" spans="1:13" ht="31.5" customHeight="1">
      <c r="A6" s="29">
        <v>0.5277777777777778</v>
      </c>
      <c r="B6" s="6">
        <v>5</v>
      </c>
      <c r="C6" s="21" t="str">
        <f>Mannschaften!C7</f>
        <v>Anne Frank Schule Linden</v>
      </c>
      <c r="D6" s="21" t="str">
        <f>Mannschaften!C8</f>
        <v>Christian-Wirth-Schule Usingen</v>
      </c>
      <c r="E6" s="26">
        <f>'A2A3'!Q15</f>
        <v>4</v>
      </c>
      <c r="F6" s="28" t="s">
        <v>6</v>
      </c>
      <c r="G6" s="27">
        <f>'A2A3'!R15</f>
        <v>3</v>
      </c>
      <c r="H6" s="6">
        <v>6</v>
      </c>
      <c r="I6" s="21" t="str">
        <f>Mannschaften!C10</f>
        <v>Main-Taunus-Schule Hofheim</v>
      </c>
      <c r="J6" s="21" t="str">
        <f>Mannschaften!C11</f>
        <v>Albert-Schweitzer-Schule Offenbach</v>
      </c>
      <c r="K6" s="26">
        <f>'B2B3'!Q15</f>
        <v>7</v>
      </c>
      <c r="L6" s="28" t="s">
        <v>6</v>
      </c>
      <c r="M6" s="27">
        <f>'B2B3'!R15</f>
        <v>0</v>
      </c>
    </row>
    <row r="7" ht="18">
      <c r="A7" s="30"/>
    </row>
    <row r="8" spans="1:13" ht="18">
      <c r="A8" s="54" t="s">
        <v>47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ht="18">
      <c r="A9" s="30"/>
    </row>
    <row r="10" ht="12.75">
      <c r="A10" s="31"/>
    </row>
    <row r="11" spans="1:13" ht="31.5" customHeight="1">
      <c r="A11" s="29">
        <v>0.5833333333333334</v>
      </c>
      <c r="B11" s="6">
        <v>7</v>
      </c>
      <c r="C11" s="6" t="str">
        <f>IF(AND('Gruppe B'!Q8&gt;1,'Gruppe B'!Q14&gt;1),Mannschaften!C9,IF(AND('Gruppe B'!Q14&gt;1,'Gruppe B'!Q2&gt;1),Mannschaften!C10,IF(AND('Gruppe B'!Q2&gt;1,'Gruppe B'!Q8&gt;1),Mannschaften!C11,"______________________")))</f>
        <v>Main-Taunus-Schule Hofheim</v>
      </c>
      <c r="D11" s="6" t="str">
        <f>IF('Gruppe B'!Q2=2,'Gruppe B'!A2,IF('Gruppe B'!Q8=2,'Gruppe B'!A8,IF('Gruppe B'!Q14=2,'Gruppe B'!A14,"______________________")))</f>
        <v>Albert-Einstein-Schule Maintal</v>
      </c>
      <c r="E11" s="26">
        <f>1HF!Q15</f>
        <v>0</v>
      </c>
      <c r="F11" s="28" t="s">
        <v>6</v>
      </c>
      <c r="G11" s="27">
        <f>1HF!R15</f>
        <v>3</v>
      </c>
      <c r="H11" s="6">
        <v>8</v>
      </c>
      <c r="I11" s="6" t="str">
        <f>IF(AND('Gruppe B'!Q8&gt;1,'Gruppe B'!Q14&gt;1),Mannschaften!C9,IF(AND('Gruppe B'!Q14&gt;1,'Gruppe B'!Q2&gt;1),Mannschaften!C10,IF(AND('Gruppe B'!Q2&gt;1,'Gruppe B'!Q8&gt;1),Mannschaften!C11,"______________________")))</f>
        <v>Main-Taunus-Schule Hofheim</v>
      </c>
      <c r="J11" s="6" t="str">
        <f>IF('Gruppe A'!Q2=2,'Gruppe A'!A2,IF('Gruppe A'!Q8=2,'Gruppe A'!A8,IF('Gruppe A'!Q14=2,'Gruppe A'!A14,"______________________")))</f>
        <v>Christian-Wirth-Schule Usingen</v>
      </c>
      <c r="K11" s="26">
        <f>2HF!Q15</f>
        <v>3</v>
      </c>
      <c r="L11" s="28" t="s">
        <v>6</v>
      </c>
      <c r="M11" s="27">
        <f>2HF!R15</f>
        <v>0</v>
      </c>
    </row>
    <row r="12" spans="1:10" ht="18">
      <c r="A12" s="30"/>
      <c r="C12" s="53" t="s">
        <v>61</v>
      </c>
      <c r="D12" s="53"/>
      <c r="I12" s="53" t="s">
        <v>62</v>
      </c>
      <c r="J12" s="53"/>
    </row>
    <row r="13" spans="1:13" ht="18">
      <c r="A13" s="54" t="s">
        <v>66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1" ht="1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" ht="12.75">
      <c r="A15" s="31"/>
      <c r="C15" s="55"/>
      <c r="D15" s="55"/>
    </row>
    <row r="16" spans="1:13" ht="31.5" customHeight="1">
      <c r="A16" s="29">
        <v>0.6458333333333334</v>
      </c>
      <c r="B16" s="6">
        <v>9</v>
      </c>
      <c r="C16" s="6" t="str">
        <f>IF(1HF!Q15&gt;R15,1HF!B4,IF(1HF!R15&gt;Q15,1HF!J4,"______________________"))</f>
        <v>Albert-Einstein-Schule Maintal</v>
      </c>
      <c r="D16" s="6" t="str">
        <f>IF(2HF!Q15&gt;R15,2HF!B4,IF(2HF!R15&gt;Q15,2HF!J4,"______________________"))</f>
        <v>Main-Taunus-Schule Hofheim</v>
      </c>
      <c r="E16" s="26">
        <f>Platz3!Q15</f>
        <v>4</v>
      </c>
      <c r="F16" s="28" t="s">
        <v>6</v>
      </c>
      <c r="G16" s="27">
        <f>Platz3!R15</f>
        <v>2</v>
      </c>
      <c r="H16" s="6">
        <v>10</v>
      </c>
      <c r="I16" s="6" t="str">
        <f>IF('Gruppe A'!Q2=3,'Gruppe A'!A2,IF('Gruppe A'!Q8=3,'Gruppe A'!A8,IF('Gruppe A'!Q14=3,'Gruppe A'!A14,"______________________")))</f>
        <v>Ahnatalschule Vellmar</v>
      </c>
      <c r="J16" s="6" t="str">
        <f>IF('Gruppe B'!Q2=3,'Gruppe B'!A2,IF('Gruppe B'!Q8=3,'Gruppe B'!A8,IF('Gruppe B'!Q14=3,'Gruppe B'!A14,"______________________")))</f>
        <v>Albert-Schweitzer-Schule Offenbach</v>
      </c>
      <c r="K16" s="26">
        <f>Platz5!Q15</f>
        <v>4</v>
      </c>
      <c r="L16" s="28" t="s">
        <v>6</v>
      </c>
      <c r="M16" s="27">
        <f>Platz5!R15</f>
        <v>2</v>
      </c>
    </row>
    <row r="17" spans="1:10" ht="18">
      <c r="A17" s="30"/>
      <c r="C17" s="53" t="s">
        <v>63</v>
      </c>
      <c r="D17" s="53"/>
      <c r="I17" s="53" t="s">
        <v>64</v>
      </c>
      <c r="J17" s="53"/>
    </row>
    <row r="18" spans="1:11" ht="18">
      <c r="A18" s="54" t="s">
        <v>48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ht="18">
      <c r="A19" s="30"/>
    </row>
    <row r="20" spans="1:13" ht="31.5" customHeight="1" thickBot="1">
      <c r="A20" s="32">
        <v>0.6458333333333334</v>
      </c>
      <c r="B20" s="6">
        <v>11</v>
      </c>
      <c r="C20" s="6" t="str">
        <f>1HF!B17</f>
        <v>Albert-Einstein-Schule Maintal</v>
      </c>
      <c r="D20" s="6" t="str">
        <f>2HF!B17</f>
        <v>Main-Taunus-Schule Hofheim</v>
      </c>
      <c r="E20" s="26">
        <f>Endspiel!Q15</f>
        <v>0</v>
      </c>
      <c r="F20" s="28" t="s">
        <v>6</v>
      </c>
      <c r="G20" s="27">
        <f>Endspiel!R15</f>
        <v>5</v>
      </c>
      <c r="H20" s="56" t="s">
        <v>12</v>
      </c>
      <c r="I20" s="57"/>
      <c r="J20" s="56" t="str">
        <f>Endspiel!B17</f>
        <v>Main-Taunus-Schule Hofheim</v>
      </c>
      <c r="K20" s="58"/>
      <c r="L20" s="58"/>
      <c r="M20" s="57"/>
    </row>
    <row r="21" spans="3:4" ht="12.75">
      <c r="C21" s="53" t="s">
        <v>49</v>
      </c>
      <c r="D21" s="53"/>
    </row>
  </sheetData>
  <sheetProtection password="D877" sheet="1" objects="1" scenarios="1"/>
  <mergeCells count="16">
    <mergeCell ref="C21:D21"/>
    <mergeCell ref="A18:K18"/>
    <mergeCell ref="H20:I20"/>
    <mergeCell ref="E3:G3"/>
    <mergeCell ref="K3:M3"/>
    <mergeCell ref="C3:D3"/>
    <mergeCell ref="I3:J3"/>
    <mergeCell ref="J20:M20"/>
    <mergeCell ref="A13:M13"/>
    <mergeCell ref="A8:M8"/>
    <mergeCell ref="C17:D17"/>
    <mergeCell ref="A1:M1"/>
    <mergeCell ref="C12:D12"/>
    <mergeCell ref="I12:J12"/>
    <mergeCell ref="I17:J17"/>
    <mergeCell ref="C15:D1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  <headerFooter alignWithMargins="0">
    <oddHeader>&amp;C&amp;"Arial,Fett"&amp;16&amp;F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107" zoomScaleSheetLayoutView="107" zoomScalePageLayoutView="0" workbookViewId="0" topLeftCell="A1">
      <selection activeCell="I33" sqref="I33"/>
    </sheetView>
  </sheetViews>
  <sheetFormatPr defaultColWidth="11.421875" defaultRowHeight="12.75"/>
  <cols>
    <col min="2" max="2" width="20.421875" style="0" bestFit="1" customWidth="1"/>
    <col min="5" max="5" width="2.7109375" style="0" bestFit="1" customWidth="1"/>
    <col min="7" max="7" width="14.421875" style="0" bestFit="1" customWidth="1"/>
    <col min="8" max="8" width="2.7109375" style="0" bestFit="1" customWidth="1"/>
    <col min="11" max="11" width="2.7109375" style="0" bestFit="1" customWidth="1"/>
    <col min="13" max="13" width="10.8515625" style="0" customWidth="1"/>
    <col min="14" max="14" width="7.7109375" style="0" customWidth="1"/>
    <col min="15" max="15" width="2.7109375" style="0" bestFit="1" customWidth="1"/>
    <col min="16" max="16" width="7.7109375" style="0" customWidth="1"/>
  </cols>
  <sheetData>
    <row r="1" spans="1:17" ht="18">
      <c r="A1" s="101" t="str">
        <f>Mannschaften!A4</f>
        <v>WK III</v>
      </c>
      <c r="B1" s="102"/>
      <c r="C1" s="103"/>
      <c r="D1" s="104" t="s">
        <v>32</v>
      </c>
      <c r="E1" s="105"/>
      <c r="F1" s="105"/>
      <c r="G1" s="105" t="s">
        <v>35</v>
      </c>
      <c r="H1" s="105"/>
      <c r="I1" s="105"/>
      <c r="J1" s="105" t="s">
        <v>36</v>
      </c>
      <c r="K1" s="105"/>
      <c r="L1" s="106"/>
      <c r="M1" s="43" t="s">
        <v>38</v>
      </c>
      <c r="N1" s="107" t="s">
        <v>40</v>
      </c>
      <c r="O1" s="107"/>
      <c r="P1" s="107"/>
      <c r="Q1" s="42" t="s">
        <v>39</v>
      </c>
    </row>
    <row r="2" spans="1:17" ht="12.75" customHeight="1">
      <c r="A2" s="63" t="str">
        <f>Mannschaften!C6</f>
        <v>Ahnatalschule Vellmar</v>
      </c>
      <c r="B2" s="64"/>
      <c r="C2" s="65"/>
      <c r="D2" s="108"/>
      <c r="E2" s="82"/>
      <c r="F2" s="82"/>
      <c r="G2" s="88"/>
      <c r="H2" s="95"/>
      <c r="I2" s="99"/>
      <c r="J2" s="88"/>
      <c r="K2" s="95"/>
      <c r="L2" s="86"/>
      <c r="M2" s="94">
        <f>(IF(G4&gt;I4,2,0)+(IF(J4&gt;L4,2,0)+IF(G4=I4,1,0)+IF(J4=L4,1,0)))</f>
        <v>0</v>
      </c>
      <c r="N2" s="84">
        <f>SUM(G2,G4,G6,J2,J4,J6)</f>
        <v>6</v>
      </c>
      <c r="O2" s="95" t="s">
        <v>6</v>
      </c>
      <c r="P2" s="93">
        <f>SUM(I2,I4,I6,L2,L4,L6)</f>
        <v>8</v>
      </c>
      <c r="Q2" s="79">
        <f>RANK(M2,$M$1:$M$18,0)</f>
        <v>3</v>
      </c>
    </row>
    <row r="3" spans="1:17" ht="12.75" customHeight="1">
      <c r="A3" s="66"/>
      <c r="B3" s="67"/>
      <c r="C3" s="68"/>
      <c r="D3" s="108"/>
      <c r="E3" s="82"/>
      <c r="F3" s="82"/>
      <c r="G3" s="89"/>
      <c r="H3" s="74"/>
      <c r="I3" s="91"/>
      <c r="J3" s="89"/>
      <c r="K3" s="74"/>
      <c r="L3" s="87"/>
      <c r="M3" s="76"/>
      <c r="N3" s="72"/>
      <c r="O3" s="74"/>
      <c r="P3" s="61"/>
      <c r="Q3" s="79"/>
    </row>
    <row r="4" spans="1:17" ht="12.75" customHeight="1">
      <c r="A4" s="66"/>
      <c r="B4" s="67"/>
      <c r="C4" s="68"/>
      <c r="D4" s="108"/>
      <c r="E4" s="82"/>
      <c r="F4" s="82"/>
      <c r="G4" s="85">
        <f>('A1A2'!Q15)</f>
        <v>3</v>
      </c>
      <c r="H4" s="74" t="s">
        <v>6</v>
      </c>
      <c r="I4" s="100">
        <f>('A1A2'!R15)</f>
        <v>4</v>
      </c>
      <c r="J4" s="85">
        <f>('A1A3'!Q15)</f>
        <v>3</v>
      </c>
      <c r="K4" s="74" t="s">
        <v>6</v>
      </c>
      <c r="L4" s="96">
        <f>('A1A3'!R15)</f>
        <v>4</v>
      </c>
      <c r="M4" s="76"/>
      <c r="N4" s="72"/>
      <c r="O4" s="74"/>
      <c r="P4" s="61"/>
      <c r="Q4" s="79"/>
    </row>
    <row r="5" spans="1:17" ht="12.75" customHeight="1">
      <c r="A5" s="66"/>
      <c r="B5" s="67"/>
      <c r="C5" s="68"/>
      <c r="D5" s="108"/>
      <c r="E5" s="82"/>
      <c r="F5" s="82"/>
      <c r="G5" s="85"/>
      <c r="H5" s="74"/>
      <c r="I5" s="100"/>
      <c r="J5" s="85"/>
      <c r="K5" s="74"/>
      <c r="L5" s="96"/>
      <c r="M5" s="76"/>
      <c r="N5" s="72"/>
      <c r="O5" s="74"/>
      <c r="P5" s="61"/>
      <c r="Q5" s="79"/>
    </row>
    <row r="6" spans="1:17" ht="12.75" customHeight="1">
      <c r="A6" s="66"/>
      <c r="B6" s="67"/>
      <c r="C6" s="68"/>
      <c r="D6" s="108"/>
      <c r="E6" s="82"/>
      <c r="F6" s="82"/>
      <c r="G6" s="89"/>
      <c r="H6" s="74"/>
      <c r="I6" s="91"/>
      <c r="J6" s="89"/>
      <c r="K6" s="74"/>
      <c r="L6" s="87"/>
      <c r="M6" s="76"/>
      <c r="N6" s="72"/>
      <c r="O6" s="74"/>
      <c r="P6" s="61"/>
      <c r="Q6" s="79"/>
    </row>
    <row r="7" spans="1:17" ht="12.75" customHeight="1">
      <c r="A7" s="69"/>
      <c r="B7" s="70"/>
      <c r="C7" s="71"/>
      <c r="D7" s="108"/>
      <c r="E7" s="82"/>
      <c r="F7" s="82"/>
      <c r="G7" s="90"/>
      <c r="H7" s="75"/>
      <c r="I7" s="92"/>
      <c r="J7" s="90"/>
      <c r="K7" s="75"/>
      <c r="L7" s="97"/>
      <c r="M7" s="77"/>
      <c r="N7" s="73"/>
      <c r="O7" s="75"/>
      <c r="P7" s="62"/>
      <c r="Q7" s="79"/>
    </row>
    <row r="8" spans="1:17" ht="12.75" customHeight="1">
      <c r="A8" s="63" t="str">
        <f>Mannschaften!C7</f>
        <v>Anne Frank Schule Linden</v>
      </c>
      <c r="B8" s="64"/>
      <c r="C8" s="65"/>
      <c r="D8" s="98">
        <f>IF(I2,I2,"")</f>
      </c>
      <c r="E8" s="98"/>
      <c r="F8" s="93">
        <f>(IF(G2&gt;0,G2,""))</f>
      </c>
      <c r="G8" s="82"/>
      <c r="H8" s="82"/>
      <c r="I8" s="82"/>
      <c r="J8" s="88"/>
      <c r="K8" s="95"/>
      <c r="L8" s="86"/>
      <c r="M8" s="94">
        <f>(IF(D10&gt;F10,2,0)+(IF(J10&gt;L10,2,0)+IF(D10=F10,1,0)+IF(J10=L10,1,0)))</f>
        <v>4</v>
      </c>
      <c r="N8" s="84">
        <f>SUM(D8,D10,D12,J8,J10,J12)</f>
        <v>8</v>
      </c>
      <c r="O8" s="95" t="s">
        <v>6</v>
      </c>
      <c r="P8" s="93">
        <f>SUM(F8,F10,F12,L8,L10,L12)</f>
        <v>6</v>
      </c>
      <c r="Q8" s="79">
        <f>RANK(M8,$M$1:$M$18,0)</f>
        <v>1</v>
      </c>
    </row>
    <row r="9" spans="1:17" ht="12.75" customHeight="1">
      <c r="A9" s="66"/>
      <c r="B9" s="67"/>
      <c r="C9" s="68"/>
      <c r="D9" s="59"/>
      <c r="E9" s="59"/>
      <c r="F9" s="61"/>
      <c r="G9" s="82"/>
      <c r="H9" s="82"/>
      <c r="I9" s="82"/>
      <c r="J9" s="89"/>
      <c r="K9" s="74"/>
      <c r="L9" s="87"/>
      <c r="M9" s="76"/>
      <c r="N9" s="72"/>
      <c r="O9" s="74"/>
      <c r="P9" s="61"/>
      <c r="Q9" s="79"/>
    </row>
    <row r="10" spans="1:17" ht="12.75" customHeight="1">
      <c r="A10" s="66"/>
      <c r="B10" s="67"/>
      <c r="C10" s="68"/>
      <c r="D10" s="59">
        <f>(IF(I4&gt;0,I4,0))</f>
        <v>4</v>
      </c>
      <c r="E10" s="59" t="s">
        <v>6</v>
      </c>
      <c r="F10" s="61">
        <f>(IF(G4&gt;0,G4,0))</f>
        <v>3</v>
      </c>
      <c r="G10" s="82"/>
      <c r="H10" s="82"/>
      <c r="I10" s="82"/>
      <c r="J10" s="85">
        <f>('A2A3'!Q15)</f>
        <v>4</v>
      </c>
      <c r="K10" s="74" t="s">
        <v>6</v>
      </c>
      <c r="L10" s="96">
        <f>('A2A3'!R15)</f>
        <v>3</v>
      </c>
      <c r="M10" s="76"/>
      <c r="N10" s="72"/>
      <c r="O10" s="74"/>
      <c r="P10" s="61"/>
      <c r="Q10" s="79"/>
    </row>
    <row r="11" spans="1:17" ht="12.75" customHeight="1">
      <c r="A11" s="66"/>
      <c r="B11" s="67"/>
      <c r="C11" s="68"/>
      <c r="D11" s="59"/>
      <c r="E11" s="59"/>
      <c r="F11" s="61"/>
      <c r="G11" s="82"/>
      <c r="H11" s="82"/>
      <c r="I11" s="82"/>
      <c r="J11" s="85"/>
      <c r="K11" s="74"/>
      <c r="L11" s="96"/>
      <c r="M11" s="76"/>
      <c r="N11" s="72"/>
      <c r="O11" s="74"/>
      <c r="P11" s="61"/>
      <c r="Q11" s="79"/>
    </row>
    <row r="12" spans="1:17" ht="12.75" customHeight="1">
      <c r="A12" s="66"/>
      <c r="B12" s="67"/>
      <c r="C12" s="68"/>
      <c r="D12" s="59">
        <f>IF(I6,I6,"")</f>
      </c>
      <c r="E12" s="59"/>
      <c r="F12" s="61">
        <f>(IF(G6&gt;0,G6,""))</f>
      </c>
      <c r="G12" s="82"/>
      <c r="H12" s="82"/>
      <c r="I12" s="82"/>
      <c r="J12" s="89"/>
      <c r="K12" s="74"/>
      <c r="L12" s="87"/>
      <c r="M12" s="76"/>
      <c r="N12" s="72"/>
      <c r="O12" s="74"/>
      <c r="P12" s="61"/>
      <c r="Q12" s="79"/>
    </row>
    <row r="13" spans="1:17" ht="12.75" customHeight="1">
      <c r="A13" s="69"/>
      <c r="B13" s="70"/>
      <c r="C13" s="71"/>
      <c r="D13" s="60"/>
      <c r="E13" s="60"/>
      <c r="F13" s="62"/>
      <c r="G13" s="82"/>
      <c r="H13" s="82"/>
      <c r="I13" s="82"/>
      <c r="J13" s="90"/>
      <c r="K13" s="75"/>
      <c r="L13" s="97"/>
      <c r="M13" s="77"/>
      <c r="N13" s="73"/>
      <c r="O13" s="75"/>
      <c r="P13" s="62"/>
      <c r="Q13" s="79"/>
    </row>
    <row r="14" spans="1:17" ht="12.75" customHeight="1">
      <c r="A14" s="66" t="str">
        <f>Mannschaften!C8</f>
        <v>Christian-Wirth-Schule Usingen</v>
      </c>
      <c r="B14" s="67"/>
      <c r="C14" s="68"/>
      <c r="D14" s="59">
        <f>IF(L2,L2,"")</f>
      </c>
      <c r="E14" s="59"/>
      <c r="F14" s="61">
        <f>IF(J2,J2,"")</f>
      </c>
      <c r="G14" s="72">
        <f>IF(L8,L8,"")</f>
      </c>
      <c r="H14" s="59"/>
      <c r="I14" s="61">
        <f>IF(J8,J8,"")</f>
      </c>
      <c r="J14" s="80"/>
      <c r="K14" s="80"/>
      <c r="L14" s="81"/>
      <c r="M14" s="76">
        <f>(IF(D16&gt;F16,2,0)+(IF(G16&gt;I16,2,0)+IF(D16=F16,1,0)+IF(G16=I16,1,0)))</f>
        <v>2</v>
      </c>
      <c r="N14" s="72">
        <f>SUM(D14,D16,D18,G14,G16,G18)</f>
        <v>7</v>
      </c>
      <c r="O14" s="74" t="s">
        <v>6</v>
      </c>
      <c r="P14" s="61">
        <f>SUM(F14,F16,F18,I14,I16,I18)</f>
        <v>7</v>
      </c>
      <c r="Q14" s="78">
        <f>RANK(M14,$M$1:$M$18,0)</f>
        <v>2</v>
      </c>
    </row>
    <row r="15" spans="1:17" ht="12.75" customHeight="1">
      <c r="A15" s="66"/>
      <c r="B15" s="67"/>
      <c r="C15" s="68"/>
      <c r="D15" s="59"/>
      <c r="E15" s="59"/>
      <c r="F15" s="61"/>
      <c r="G15" s="72"/>
      <c r="H15" s="59"/>
      <c r="I15" s="61"/>
      <c r="J15" s="82"/>
      <c r="K15" s="82"/>
      <c r="L15" s="83"/>
      <c r="M15" s="76"/>
      <c r="N15" s="72"/>
      <c r="O15" s="74"/>
      <c r="P15" s="61"/>
      <c r="Q15" s="79"/>
    </row>
    <row r="16" spans="1:17" ht="12.75" customHeight="1">
      <c r="A16" s="66"/>
      <c r="B16" s="67"/>
      <c r="C16" s="68"/>
      <c r="D16" s="59">
        <f>IF(L4,L4,0)</f>
        <v>4</v>
      </c>
      <c r="E16" s="59" t="s">
        <v>6</v>
      </c>
      <c r="F16" s="61">
        <f>IF(J4,J4,0)</f>
        <v>3</v>
      </c>
      <c r="G16" s="72">
        <f>IF(L10,L10,0)</f>
        <v>3</v>
      </c>
      <c r="H16" s="59" t="s">
        <v>6</v>
      </c>
      <c r="I16" s="61">
        <f>IF(J10,J10,0)</f>
        <v>4</v>
      </c>
      <c r="J16" s="82"/>
      <c r="K16" s="82"/>
      <c r="L16" s="83"/>
      <c r="M16" s="76"/>
      <c r="N16" s="72"/>
      <c r="O16" s="74"/>
      <c r="P16" s="61"/>
      <c r="Q16" s="79"/>
    </row>
    <row r="17" spans="1:17" ht="12.75" customHeight="1">
      <c r="A17" s="66"/>
      <c r="B17" s="67"/>
      <c r="C17" s="68"/>
      <c r="D17" s="59"/>
      <c r="E17" s="59"/>
      <c r="F17" s="61"/>
      <c r="G17" s="72"/>
      <c r="H17" s="59"/>
      <c r="I17" s="61"/>
      <c r="J17" s="82"/>
      <c r="K17" s="82"/>
      <c r="L17" s="83"/>
      <c r="M17" s="76"/>
      <c r="N17" s="72"/>
      <c r="O17" s="74"/>
      <c r="P17" s="61"/>
      <c r="Q17" s="79"/>
    </row>
    <row r="18" spans="1:17" ht="12.75" customHeight="1">
      <c r="A18" s="66"/>
      <c r="B18" s="67"/>
      <c r="C18" s="68"/>
      <c r="D18" s="59">
        <f>IF(L6,L6,"")</f>
      </c>
      <c r="E18" s="59"/>
      <c r="F18" s="61">
        <f>IF(J6,J6,"")</f>
      </c>
      <c r="G18" s="72">
        <f>IF(L12,L12,"")</f>
      </c>
      <c r="H18" s="59"/>
      <c r="I18" s="61">
        <f>IF(J12,J12,"")</f>
      </c>
      <c r="J18" s="82"/>
      <c r="K18" s="82"/>
      <c r="L18" s="83"/>
      <c r="M18" s="76"/>
      <c r="N18" s="72"/>
      <c r="O18" s="74"/>
      <c r="P18" s="61"/>
      <c r="Q18" s="79"/>
    </row>
    <row r="19" spans="1:17" s="15" customFormat="1" ht="12.75" customHeight="1">
      <c r="A19" s="69"/>
      <c r="B19" s="70"/>
      <c r="C19" s="71"/>
      <c r="D19" s="60"/>
      <c r="E19" s="60"/>
      <c r="F19" s="62"/>
      <c r="G19" s="73"/>
      <c r="H19" s="60"/>
      <c r="I19" s="62"/>
      <c r="J19" s="82"/>
      <c r="K19" s="82"/>
      <c r="L19" s="83"/>
      <c r="M19" s="77"/>
      <c r="N19" s="73"/>
      <c r="O19" s="75"/>
      <c r="P19" s="62"/>
      <c r="Q19" s="79"/>
    </row>
  </sheetData>
  <sheetProtection password="D877" sheet="1" objects="1" scenarios="1"/>
  <mergeCells count="80">
    <mergeCell ref="P2:P7"/>
    <mergeCell ref="L2:L3"/>
    <mergeCell ref="M2:M7"/>
    <mergeCell ref="N2:N7"/>
    <mergeCell ref="A1:C1"/>
    <mergeCell ref="D1:F1"/>
    <mergeCell ref="G1:I1"/>
    <mergeCell ref="J1:L1"/>
    <mergeCell ref="N1:P1"/>
    <mergeCell ref="D2:F7"/>
    <mergeCell ref="G2:G3"/>
    <mergeCell ref="H2:H3"/>
    <mergeCell ref="I2:I3"/>
    <mergeCell ref="O2:O7"/>
    <mergeCell ref="Q2:Q7"/>
    <mergeCell ref="G4:G5"/>
    <mergeCell ref="H4:H5"/>
    <mergeCell ref="I4:I5"/>
    <mergeCell ref="J4:J5"/>
    <mergeCell ref="K4:K5"/>
    <mergeCell ref="J6:J7"/>
    <mergeCell ref="L4:L5"/>
    <mergeCell ref="J2:J3"/>
    <mergeCell ref="K2:K3"/>
    <mergeCell ref="K6:K7"/>
    <mergeCell ref="L6:L7"/>
    <mergeCell ref="K12:K13"/>
    <mergeCell ref="L12:L13"/>
    <mergeCell ref="D12:D13"/>
    <mergeCell ref="D8:D9"/>
    <mergeCell ref="E8:E9"/>
    <mergeCell ref="F8:F9"/>
    <mergeCell ref="J12:J13"/>
    <mergeCell ref="G6:G7"/>
    <mergeCell ref="H6:H7"/>
    <mergeCell ref="I6:I7"/>
    <mergeCell ref="G8:I13"/>
    <mergeCell ref="P8:P13"/>
    <mergeCell ref="Q8:Q13"/>
    <mergeCell ref="M8:M13"/>
    <mergeCell ref="O8:O13"/>
    <mergeCell ref="L10:L11"/>
    <mergeCell ref="K8:K9"/>
    <mergeCell ref="D10:D11"/>
    <mergeCell ref="E10:E11"/>
    <mergeCell ref="F10:F11"/>
    <mergeCell ref="J10:J11"/>
    <mergeCell ref="K10:K11"/>
    <mergeCell ref="L8:L9"/>
    <mergeCell ref="J8:J9"/>
    <mergeCell ref="P14:P19"/>
    <mergeCell ref="N14:N19"/>
    <mergeCell ref="Q14:Q19"/>
    <mergeCell ref="J14:L19"/>
    <mergeCell ref="N8:N13"/>
    <mergeCell ref="E12:E13"/>
    <mergeCell ref="F12:F13"/>
    <mergeCell ref="E14:E15"/>
    <mergeCell ref="F14:F15"/>
    <mergeCell ref="G14:G15"/>
    <mergeCell ref="G16:G17"/>
    <mergeCell ref="H16:H17"/>
    <mergeCell ref="I16:I17"/>
    <mergeCell ref="H18:H19"/>
    <mergeCell ref="G18:G19"/>
    <mergeCell ref="O14:O19"/>
    <mergeCell ref="I14:I15"/>
    <mergeCell ref="I18:I19"/>
    <mergeCell ref="H14:H15"/>
    <mergeCell ref="M14:M19"/>
    <mergeCell ref="E18:E19"/>
    <mergeCell ref="F18:F19"/>
    <mergeCell ref="A2:C7"/>
    <mergeCell ref="A8:C13"/>
    <mergeCell ref="A14:C19"/>
    <mergeCell ref="D18:D19"/>
    <mergeCell ref="D14:D15"/>
    <mergeCell ref="D16:D17"/>
    <mergeCell ref="E16:E17"/>
    <mergeCell ref="F16:F17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79" r:id="rId1"/>
  <headerFooter alignWithMargins="0">
    <oddHeader>&amp;C&amp;"Arial,Fett"&amp;14Tabelle Gruppe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109" zoomScaleSheetLayoutView="109" zoomScalePageLayoutView="0" workbookViewId="0" topLeftCell="A1">
      <selection activeCell="I14" sqref="I14:I15"/>
    </sheetView>
  </sheetViews>
  <sheetFormatPr defaultColWidth="11.421875" defaultRowHeight="12.75"/>
  <cols>
    <col min="2" max="2" width="20.421875" style="0" bestFit="1" customWidth="1"/>
    <col min="5" max="5" width="2.7109375" style="0" bestFit="1" customWidth="1"/>
    <col min="8" max="8" width="2.7109375" style="0" bestFit="1" customWidth="1"/>
    <col min="11" max="11" width="2.7109375" style="0" bestFit="1" customWidth="1"/>
    <col min="13" max="13" width="10.8515625" style="0" customWidth="1"/>
    <col min="14" max="14" width="7.7109375" style="0" customWidth="1"/>
    <col min="15" max="15" width="2.7109375" style="0" bestFit="1" customWidth="1"/>
    <col min="16" max="16" width="7.7109375" style="0" customWidth="1"/>
  </cols>
  <sheetData>
    <row r="1" spans="1:17" ht="18">
      <c r="A1" s="116" t="str">
        <f>Mannschaften!A4</f>
        <v>WK III</v>
      </c>
      <c r="B1" s="116"/>
      <c r="C1" s="116"/>
      <c r="D1" s="109" t="s">
        <v>33</v>
      </c>
      <c r="E1" s="109"/>
      <c r="F1" s="109"/>
      <c r="G1" s="109" t="s">
        <v>34</v>
      </c>
      <c r="H1" s="109"/>
      <c r="I1" s="109"/>
      <c r="J1" s="109" t="s">
        <v>37</v>
      </c>
      <c r="K1" s="109"/>
      <c r="L1" s="109"/>
      <c r="M1" s="41" t="s">
        <v>38</v>
      </c>
      <c r="N1" s="109" t="s">
        <v>40</v>
      </c>
      <c r="O1" s="109"/>
      <c r="P1" s="109"/>
      <c r="Q1" s="41" t="s">
        <v>39</v>
      </c>
    </row>
    <row r="2" spans="1:17" ht="12.75" customHeight="1">
      <c r="A2" s="110" t="str">
        <f>Mannschaften!C9</f>
        <v>Albert-Einstein-Schule Maintal</v>
      </c>
      <c r="B2" s="110"/>
      <c r="C2" s="110"/>
      <c r="D2" s="82"/>
      <c r="E2" s="82"/>
      <c r="F2" s="82"/>
      <c r="G2" s="88"/>
      <c r="H2" s="95"/>
      <c r="I2" s="99"/>
      <c r="J2" s="88"/>
      <c r="K2" s="95"/>
      <c r="L2" s="99"/>
      <c r="M2" s="111">
        <f>(IF(G4&gt;I4,2,0)+(IF(J4&gt;L4,2,0)+IF(G4=I4,1,0)+IF(J4=L4,1,0)))</f>
        <v>2</v>
      </c>
      <c r="N2" s="112">
        <f>SUM(G2,G4,G6,J2,J4,J6)</f>
        <v>7</v>
      </c>
      <c r="O2" s="113" t="s">
        <v>6</v>
      </c>
      <c r="P2" s="114">
        <f>SUM(I2,I4,I6,L2,L4,L6)</f>
        <v>7</v>
      </c>
      <c r="Q2" s="115">
        <f>RANK(M2,$M$1:$M$18,0)</f>
        <v>2</v>
      </c>
    </row>
    <row r="3" spans="1:17" ht="12.75" customHeight="1">
      <c r="A3" s="110"/>
      <c r="B3" s="110"/>
      <c r="C3" s="110"/>
      <c r="D3" s="82"/>
      <c r="E3" s="82"/>
      <c r="F3" s="82"/>
      <c r="G3" s="89"/>
      <c r="H3" s="74"/>
      <c r="I3" s="91"/>
      <c r="J3" s="89"/>
      <c r="K3" s="74"/>
      <c r="L3" s="91"/>
      <c r="M3" s="111"/>
      <c r="N3" s="112"/>
      <c r="O3" s="113"/>
      <c r="P3" s="114"/>
      <c r="Q3" s="115"/>
    </row>
    <row r="4" spans="1:17" ht="12.75" customHeight="1">
      <c r="A4" s="110"/>
      <c r="B4" s="110"/>
      <c r="C4" s="110"/>
      <c r="D4" s="82"/>
      <c r="E4" s="82"/>
      <c r="F4" s="82"/>
      <c r="G4" s="85">
        <f>('B1B2'!Q15)</f>
        <v>1</v>
      </c>
      <c r="H4" s="74" t="s">
        <v>6</v>
      </c>
      <c r="I4" s="100">
        <f>('B1B2'!R15)</f>
        <v>6</v>
      </c>
      <c r="J4" s="85">
        <f>('B1B3'!Q15)</f>
        <v>6</v>
      </c>
      <c r="K4" s="74" t="s">
        <v>6</v>
      </c>
      <c r="L4" s="100">
        <f>('B1B3'!R15)</f>
        <v>1</v>
      </c>
      <c r="M4" s="111"/>
      <c r="N4" s="112"/>
      <c r="O4" s="113"/>
      <c r="P4" s="114"/>
      <c r="Q4" s="115"/>
    </row>
    <row r="5" spans="1:17" ht="12.75" customHeight="1">
      <c r="A5" s="110"/>
      <c r="B5" s="110"/>
      <c r="C5" s="110"/>
      <c r="D5" s="82"/>
      <c r="E5" s="82"/>
      <c r="F5" s="82"/>
      <c r="G5" s="85"/>
      <c r="H5" s="74"/>
      <c r="I5" s="100"/>
      <c r="J5" s="85"/>
      <c r="K5" s="74"/>
      <c r="L5" s="100"/>
      <c r="M5" s="111"/>
      <c r="N5" s="112"/>
      <c r="O5" s="113"/>
      <c r="P5" s="114"/>
      <c r="Q5" s="115"/>
    </row>
    <row r="6" spans="1:17" ht="12.75" customHeight="1">
      <c r="A6" s="110"/>
      <c r="B6" s="110"/>
      <c r="C6" s="110"/>
      <c r="D6" s="82"/>
      <c r="E6" s="82"/>
      <c r="F6" s="82"/>
      <c r="G6" s="89"/>
      <c r="H6" s="74"/>
      <c r="I6" s="91"/>
      <c r="J6" s="89"/>
      <c r="K6" s="74"/>
      <c r="L6" s="91"/>
      <c r="M6" s="111"/>
      <c r="N6" s="112"/>
      <c r="O6" s="113"/>
      <c r="P6" s="114"/>
      <c r="Q6" s="115"/>
    </row>
    <row r="7" spans="1:17" ht="12.75" customHeight="1">
      <c r="A7" s="110"/>
      <c r="B7" s="110"/>
      <c r="C7" s="110"/>
      <c r="D7" s="82"/>
      <c r="E7" s="82"/>
      <c r="F7" s="82"/>
      <c r="G7" s="90"/>
      <c r="H7" s="75"/>
      <c r="I7" s="92"/>
      <c r="J7" s="90"/>
      <c r="K7" s="75"/>
      <c r="L7" s="92"/>
      <c r="M7" s="111"/>
      <c r="N7" s="112"/>
      <c r="O7" s="113"/>
      <c r="P7" s="114"/>
      <c r="Q7" s="115"/>
    </row>
    <row r="8" spans="1:17" ht="12.75" customHeight="1">
      <c r="A8" s="110" t="str">
        <f>Mannschaften!C10</f>
        <v>Main-Taunus-Schule Hofheim</v>
      </c>
      <c r="B8" s="110"/>
      <c r="C8" s="110"/>
      <c r="D8" s="84">
        <f>IF(I2,I2,"")</f>
      </c>
      <c r="E8" s="98"/>
      <c r="F8" s="93">
        <f>(IF(G2&gt;0,G2,""))</f>
      </c>
      <c r="G8" s="82"/>
      <c r="H8" s="82"/>
      <c r="I8" s="82"/>
      <c r="J8" s="88"/>
      <c r="K8" s="95"/>
      <c r="L8" s="99"/>
      <c r="M8" s="111">
        <f>(IF(D10&gt;F10,2,0)+(IF(J10&gt;L10,2,0)+IF(D10=F10,1,0)+IF(J10=L10,1,0)))</f>
        <v>4</v>
      </c>
      <c r="N8" s="112">
        <f>SUM(D8,D10,D12,J8,J10,J12)</f>
        <v>13</v>
      </c>
      <c r="O8" s="113" t="s">
        <v>6</v>
      </c>
      <c r="P8" s="114">
        <f>SUM(F8,F10,F12,L8,L10,L12)</f>
        <v>1</v>
      </c>
      <c r="Q8" s="115">
        <f>RANK(M8,$M$1:$M$18,0)</f>
        <v>1</v>
      </c>
    </row>
    <row r="9" spans="1:17" ht="12.75" customHeight="1">
      <c r="A9" s="110"/>
      <c r="B9" s="110"/>
      <c r="C9" s="110"/>
      <c r="D9" s="72"/>
      <c r="E9" s="59"/>
      <c r="F9" s="61"/>
      <c r="G9" s="82"/>
      <c r="H9" s="82"/>
      <c r="I9" s="82"/>
      <c r="J9" s="89"/>
      <c r="K9" s="74"/>
      <c r="L9" s="91"/>
      <c r="M9" s="111"/>
      <c r="N9" s="112"/>
      <c r="O9" s="113"/>
      <c r="P9" s="114"/>
      <c r="Q9" s="115"/>
    </row>
    <row r="10" spans="1:17" ht="12.75" customHeight="1">
      <c r="A10" s="110"/>
      <c r="B10" s="110"/>
      <c r="C10" s="110"/>
      <c r="D10" s="72">
        <f>IF(I4,I4,0)</f>
        <v>6</v>
      </c>
      <c r="E10" s="59" t="s">
        <v>6</v>
      </c>
      <c r="F10" s="61">
        <f>(IF(G4&gt;0,G4,0))</f>
        <v>1</v>
      </c>
      <c r="G10" s="82"/>
      <c r="H10" s="82"/>
      <c r="I10" s="82"/>
      <c r="J10" s="85">
        <f>('B2B3'!Q15)</f>
        <v>7</v>
      </c>
      <c r="K10" s="74" t="s">
        <v>6</v>
      </c>
      <c r="L10" s="100">
        <f>('B2B3'!R15)</f>
        <v>0</v>
      </c>
      <c r="M10" s="111"/>
      <c r="N10" s="112"/>
      <c r="O10" s="113"/>
      <c r="P10" s="114"/>
      <c r="Q10" s="115"/>
    </row>
    <row r="11" spans="1:17" ht="12.75" customHeight="1">
      <c r="A11" s="110"/>
      <c r="B11" s="110"/>
      <c r="C11" s="110"/>
      <c r="D11" s="72"/>
      <c r="E11" s="59"/>
      <c r="F11" s="61"/>
      <c r="G11" s="82"/>
      <c r="H11" s="82"/>
      <c r="I11" s="82"/>
      <c r="J11" s="85"/>
      <c r="K11" s="74"/>
      <c r="L11" s="100"/>
      <c r="M11" s="111"/>
      <c r="N11" s="112"/>
      <c r="O11" s="113"/>
      <c r="P11" s="114"/>
      <c r="Q11" s="115"/>
    </row>
    <row r="12" spans="1:17" ht="12.75" customHeight="1">
      <c r="A12" s="110"/>
      <c r="B12" s="110"/>
      <c r="C12" s="110"/>
      <c r="D12" s="72">
        <f>IF(I6,I6,"")</f>
      </c>
      <c r="E12" s="59"/>
      <c r="F12" s="61">
        <f>(IF(G6&gt;0,G6,""))</f>
      </c>
      <c r="G12" s="82"/>
      <c r="H12" s="82"/>
      <c r="I12" s="82"/>
      <c r="J12" s="89"/>
      <c r="K12" s="74"/>
      <c r="L12" s="91"/>
      <c r="M12" s="111"/>
      <c r="N12" s="112"/>
      <c r="O12" s="113"/>
      <c r="P12" s="114"/>
      <c r="Q12" s="115"/>
    </row>
    <row r="13" spans="1:17" ht="12.75" customHeight="1">
      <c r="A13" s="110"/>
      <c r="B13" s="110"/>
      <c r="C13" s="110"/>
      <c r="D13" s="73"/>
      <c r="E13" s="60"/>
      <c r="F13" s="62"/>
      <c r="G13" s="82"/>
      <c r="H13" s="82"/>
      <c r="I13" s="82"/>
      <c r="J13" s="90"/>
      <c r="K13" s="75"/>
      <c r="L13" s="92"/>
      <c r="M13" s="111"/>
      <c r="N13" s="112"/>
      <c r="O13" s="113"/>
      <c r="P13" s="114"/>
      <c r="Q13" s="115"/>
    </row>
    <row r="14" spans="1:17" ht="12.75" customHeight="1">
      <c r="A14" s="110" t="str">
        <f>Mannschaften!C11</f>
        <v>Albert-Schweitzer-Schule Offenbach</v>
      </c>
      <c r="B14" s="110"/>
      <c r="C14" s="110"/>
      <c r="D14" s="84">
        <f>IF(L2,L2,"")</f>
      </c>
      <c r="E14" s="98"/>
      <c r="F14" s="93">
        <f>IF(J2,J2,"")</f>
      </c>
      <c r="G14" s="84">
        <f>IF(L8,L8,"")</f>
      </c>
      <c r="H14" s="98"/>
      <c r="I14" s="93">
        <f>IF(J8,J8,"")</f>
      </c>
      <c r="J14" s="82"/>
      <c r="K14" s="82"/>
      <c r="L14" s="82"/>
      <c r="M14" s="111">
        <f>(IF(D16&gt;F16,2,0)+(IF(G16&gt;I16,2,0)+IF(D16=F16,1,0)+IF(G16=I16,1,0)))</f>
        <v>0</v>
      </c>
      <c r="N14" s="112">
        <f>SUM(D14,D16,D18,G14,G16,G18)</f>
        <v>1</v>
      </c>
      <c r="O14" s="113" t="s">
        <v>6</v>
      </c>
      <c r="P14" s="114">
        <f>SUM(F14,F16,F18,I14,I16,I18)</f>
        <v>13</v>
      </c>
      <c r="Q14" s="115">
        <f>RANK(M14,$M$1:$M$18,0)</f>
        <v>3</v>
      </c>
    </row>
    <row r="15" spans="1:17" ht="12.75" customHeight="1">
      <c r="A15" s="110"/>
      <c r="B15" s="110"/>
      <c r="C15" s="110"/>
      <c r="D15" s="72"/>
      <c r="E15" s="59"/>
      <c r="F15" s="61"/>
      <c r="G15" s="72"/>
      <c r="H15" s="59"/>
      <c r="I15" s="61"/>
      <c r="J15" s="82"/>
      <c r="K15" s="82"/>
      <c r="L15" s="82"/>
      <c r="M15" s="111"/>
      <c r="N15" s="112"/>
      <c r="O15" s="113"/>
      <c r="P15" s="114"/>
      <c r="Q15" s="115"/>
    </row>
    <row r="16" spans="1:17" ht="12.75" customHeight="1">
      <c r="A16" s="110"/>
      <c r="B16" s="110"/>
      <c r="C16" s="110"/>
      <c r="D16" s="72">
        <f>IF(L4,L4,0)</f>
        <v>1</v>
      </c>
      <c r="E16" s="59" t="s">
        <v>6</v>
      </c>
      <c r="F16" s="61">
        <f>IF(J4,J4,0)</f>
        <v>6</v>
      </c>
      <c r="G16" s="72">
        <f>IF(L10,L10,0)</f>
        <v>0</v>
      </c>
      <c r="H16" s="59" t="s">
        <v>6</v>
      </c>
      <c r="I16" s="61">
        <f>IF(J10,J10,0)</f>
        <v>7</v>
      </c>
      <c r="J16" s="82"/>
      <c r="K16" s="82"/>
      <c r="L16" s="82"/>
      <c r="M16" s="111"/>
      <c r="N16" s="112"/>
      <c r="O16" s="113"/>
      <c r="P16" s="114"/>
      <c r="Q16" s="115"/>
    </row>
    <row r="17" spans="1:17" ht="12.75" customHeight="1">
      <c r="A17" s="110"/>
      <c r="B17" s="110"/>
      <c r="C17" s="110"/>
      <c r="D17" s="72"/>
      <c r="E17" s="59"/>
      <c r="F17" s="61"/>
      <c r="G17" s="72"/>
      <c r="H17" s="59"/>
      <c r="I17" s="61"/>
      <c r="J17" s="82"/>
      <c r="K17" s="82"/>
      <c r="L17" s="82"/>
      <c r="M17" s="111"/>
      <c r="N17" s="112"/>
      <c r="O17" s="113"/>
      <c r="P17" s="114"/>
      <c r="Q17" s="115"/>
    </row>
    <row r="18" spans="1:17" ht="12.75" customHeight="1">
      <c r="A18" s="110"/>
      <c r="B18" s="110"/>
      <c r="C18" s="110"/>
      <c r="D18" s="72">
        <f>IF(L6,L6,"")</f>
      </c>
      <c r="E18" s="59"/>
      <c r="F18" s="61">
        <f>IF(J6,J6,"")</f>
      </c>
      <c r="G18" s="72">
        <f>IF(L12,L12,"")</f>
      </c>
      <c r="H18" s="59"/>
      <c r="I18" s="61">
        <f>IF(J12,J12,"")</f>
      </c>
      <c r="J18" s="82"/>
      <c r="K18" s="82"/>
      <c r="L18" s="82"/>
      <c r="M18" s="111"/>
      <c r="N18" s="112"/>
      <c r="O18" s="113"/>
      <c r="P18" s="114"/>
      <c r="Q18" s="115"/>
    </row>
    <row r="19" spans="1:17" s="15" customFormat="1" ht="12.75" customHeight="1">
      <c r="A19" s="110"/>
      <c r="B19" s="110"/>
      <c r="C19" s="110"/>
      <c r="D19" s="73"/>
      <c r="E19" s="60"/>
      <c r="F19" s="62"/>
      <c r="G19" s="73"/>
      <c r="H19" s="60"/>
      <c r="I19" s="62"/>
      <c r="J19" s="82"/>
      <c r="K19" s="82"/>
      <c r="L19" s="82"/>
      <c r="M19" s="111"/>
      <c r="N19" s="112"/>
      <c r="O19" s="113"/>
      <c r="P19" s="114"/>
      <c r="Q19" s="115"/>
    </row>
  </sheetData>
  <sheetProtection password="D877" sheet="1" objects="1" scenarios="1"/>
  <protectedRanges>
    <protectedRange sqref="G4:G5 L10:L11 L4:L5 J10:J11 I4:J5" name="Bereich1"/>
  </protectedRanges>
  <mergeCells count="80">
    <mergeCell ref="A1:C1"/>
    <mergeCell ref="D1:F1"/>
    <mergeCell ref="G1:I1"/>
    <mergeCell ref="J1:L1"/>
    <mergeCell ref="G2:G3"/>
    <mergeCell ref="H2:H3"/>
    <mergeCell ref="I2:I3"/>
    <mergeCell ref="P2:P7"/>
    <mergeCell ref="Q2:Q7"/>
    <mergeCell ref="K2:K3"/>
    <mergeCell ref="L2:L3"/>
    <mergeCell ref="J4:J5"/>
    <mergeCell ref="K4:K5"/>
    <mergeCell ref="L4:L5"/>
    <mergeCell ref="J2:J3"/>
    <mergeCell ref="J6:J7"/>
    <mergeCell ref="K6:K7"/>
    <mergeCell ref="L6:L7"/>
    <mergeCell ref="D8:D9"/>
    <mergeCell ref="E8:E9"/>
    <mergeCell ref="F8:F9"/>
    <mergeCell ref="G8:I13"/>
    <mergeCell ref="D10:D11"/>
    <mergeCell ref="E10:E11"/>
    <mergeCell ref="D2:F7"/>
    <mergeCell ref="I4:I5"/>
    <mergeCell ref="P14:P19"/>
    <mergeCell ref="Q14:Q19"/>
    <mergeCell ref="O14:O19"/>
    <mergeCell ref="K10:K11"/>
    <mergeCell ref="L10:L11"/>
    <mergeCell ref="P8:P13"/>
    <mergeCell ref="Q8:Q13"/>
    <mergeCell ref="K8:K9"/>
    <mergeCell ref="J14:L19"/>
    <mergeCell ref="N14:N19"/>
    <mergeCell ref="I18:I19"/>
    <mergeCell ref="M14:M19"/>
    <mergeCell ref="A14:C19"/>
    <mergeCell ref="D16:D17"/>
    <mergeCell ref="E16:E17"/>
    <mergeCell ref="F16:F17"/>
    <mergeCell ref="D14:D15"/>
    <mergeCell ref="E14:E15"/>
    <mergeCell ref="F14:F15"/>
    <mergeCell ref="D18:D19"/>
    <mergeCell ref="A8:C13"/>
    <mergeCell ref="D12:D13"/>
    <mergeCell ref="E12:E13"/>
    <mergeCell ref="F12:F13"/>
    <mergeCell ref="F10:F11"/>
    <mergeCell ref="H18:H19"/>
    <mergeCell ref="E18:E19"/>
    <mergeCell ref="F18:F19"/>
    <mergeCell ref="G18:G19"/>
    <mergeCell ref="H16:H17"/>
    <mergeCell ref="I16:I17"/>
    <mergeCell ref="G14:G15"/>
    <mergeCell ref="H14:H15"/>
    <mergeCell ref="I14:I15"/>
    <mergeCell ref="G16:G17"/>
    <mergeCell ref="M8:M13"/>
    <mergeCell ref="N8:N13"/>
    <mergeCell ref="O8:O13"/>
    <mergeCell ref="J12:J13"/>
    <mergeCell ref="K12:K13"/>
    <mergeCell ref="L12:L13"/>
    <mergeCell ref="L8:L9"/>
    <mergeCell ref="J10:J11"/>
    <mergeCell ref="J8:J9"/>
    <mergeCell ref="N1:P1"/>
    <mergeCell ref="A2:C7"/>
    <mergeCell ref="M2:M7"/>
    <mergeCell ref="N2:N7"/>
    <mergeCell ref="O2:O7"/>
    <mergeCell ref="G6:G7"/>
    <mergeCell ref="H6:H7"/>
    <mergeCell ref="I6:I7"/>
    <mergeCell ref="G4:G5"/>
    <mergeCell ref="H4:H5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80" r:id="rId1"/>
  <headerFooter alignWithMargins="0">
    <oddHeader>&amp;C&amp;"Arial,Fett"&amp;14Tabelle Gruppe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J14" sqref="J14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1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54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Mannschaften!C6</f>
        <v>Ahnatalschule Vellmar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Mannschaften!C7</f>
        <v>Anne Frank Schule Linden</v>
      </c>
      <c r="K4" s="124"/>
      <c r="L4" s="124"/>
      <c r="M4" s="124"/>
      <c r="N4" s="124"/>
      <c r="O4" s="124"/>
      <c r="P4" s="124"/>
      <c r="Q4" s="124"/>
      <c r="R4" s="124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186</v>
      </c>
      <c r="C8" s="45" t="s">
        <v>176</v>
      </c>
      <c r="D8" s="20">
        <v>21</v>
      </c>
      <c r="E8" s="10" t="s">
        <v>6</v>
      </c>
      <c r="F8" s="19">
        <v>16</v>
      </c>
      <c r="G8" s="20">
        <v>21</v>
      </c>
      <c r="H8" s="10" t="s">
        <v>6</v>
      </c>
      <c r="I8" s="19">
        <v>15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31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174</v>
      </c>
      <c r="C9" s="45" t="s">
        <v>177</v>
      </c>
      <c r="D9" s="20">
        <v>19</v>
      </c>
      <c r="E9" s="10" t="s">
        <v>6</v>
      </c>
      <c r="F9" s="19">
        <v>21</v>
      </c>
      <c r="G9" s="20">
        <v>11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30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161</v>
      </c>
      <c r="C10" s="45" t="s">
        <v>149</v>
      </c>
      <c r="D10" s="20">
        <v>21</v>
      </c>
      <c r="E10" s="10" t="s">
        <v>6</v>
      </c>
      <c r="F10" s="19">
        <v>14</v>
      </c>
      <c r="G10" s="20">
        <v>21</v>
      </c>
      <c r="H10" s="10" t="s">
        <v>6</v>
      </c>
      <c r="I10" s="19">
        <v>7</v>
      </c>
      <c r="J10" s="20"/>
      <c r="K10" s="10" t="s">
        <v>6</v>
      </c>
      <c r="L10" s="19"/>
      <c r="M10" s="7">
        <f t="shared" si="0"/>
        <v>42</v>
      </c>
      <c r="N10" s="7">
        <f t="shared" si="1"/>
        <v>21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159</v>
      </c>
      <c r="C11" s="45" t="s">
        <v>145</v>
      </c>
      <c r="D11" s="20">
        <v>21</v>
      </c>
      <c r="E11" s="10" t="s">
        <v>6</v>
      </c>
      <c r="F11" s="19">
        <v>3</v>
      </c>
      <c r="G11" s="20">
        <v>21</v>
      </c>
      <c r="H11" s="10" t="s">
        <v>6</v>
      </c>
      <c r="I11" s="19">
        <v>4</v>
      </c>
      <c r="J11" s="20"/>
      <c r="K11" s="10" t="s">
        <v>6</v>
      </c>
      <c r="L11" s="19"/>
      <c r="M11" s="7">
        <f t="shared" si="0"/>
        <v>42</v>
      </c>
      <c r="N11" s="7">
        <f t="shared" si="1"/>
        <v>7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45" t="s">
        <v>167</v>
      </c>
      <c r="C12" s="45" t="s">
        <v>153</v>
      </c>
      <c r="D12" s="20">
        <v>13</v>
      </c>
      <c r="E12" s="10" t="s">
        <v>6</v>
      </c>
      <c r="F12" s="19">
        <v>21</v>
      </c>
      <c r="G12" s="20">
        <v>9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22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165</v>
      </c>
      <c r="C13" s="45" t="s">
        <v>151</v>
      </c>
      <c r="D13" s="20">
        <v>16</v>
      </c>
      <c r="E13" s="10" t="s">
        <v>6</v>
      </c>
      <c r="F13" s="19">
        <v>21</v>
      </c>
      <c r="G13" s="20">
        <v>14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30</v>
      </c>
      <c r="N13" s="7">
        <f t="shared" si="1"/>
        <v>42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43</v>
      </c>
      <c r="B14" s="45" t="s">
        <v>175</v>
      </c>
      <c r="C14" s="45" t="s">
        <v>178</v>
      </c>
      <c r="D14" s="20">
        <v>19</v>
      </c>
      <c r="E14" s="10" t="s">
        <v>6</v>
      </c>
      <c r="F14" s="19">
        <v>21</v>
      </c>
      <c r="G14" s="20">
        <v>20</v>
      </c>
      <c r="H14" s="10" t="s">
        <v>6</v>
      </c>
      <c r="I14" s="19">
        <v>22</v>
      </c>
      <c r="J14" s="20"/>
      <c r="K14" s="10" t="s">
        <v>6</v>
      </c>
      <c r="L14" s="19"/>
      <c r="M14" s="7">
        <f t="shared" si="0"/>
        <v>39</v>
      </c>
      <c r="N14" s="7">
        <f t="shared" si="1"/>
        <v>43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247</v>
      </c>
      <c r="N15" s="9">
        <f t="shared" si="6"/>
        <v>228</v>
      </c>
      <c r="O15" s="9">
        <f t="shared" si="6"/>
        <v>6</v>
      </c>
      <c r="P15" s="9">
        <f t="shared" si="6"/>
        <v>8</v>
      </c>
      <c r="Q15" s="9">
        <f t="shared" si="6"/>
        <v>3</v>
      </c>
      <c r="R15" s="9">
        <f t="shared" si="6"/>
        <v>4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Anne Frank Schule Linden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A1:R1"/>
    <mergeCell ref="B2:E2"/>
    <mergeCell ref="F2:G2"/>
    <mergeCell ref="H2:L2"/>
    <mergeCell ref="M2:N2"/>
    <mergeCell ref="O2:R2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7:A18"/>
    <mergeCell ref="B17:C18"/>
    <mergeCell ref="D17:G17"/>
    <mergeCell ref="H17:L17"/>
    <mergeCell ref="D18:G18"/>
    <mergeCell ref="H18:L18"/>
    <mergeCell ref="L3:R3"/>
    <mergeCell ref="D3:K3"/>
    <mergeCell ref="M18:R18"/>
    <mergeCell ref="O6:P6"/>
    <mergeCell ref="Q6:R6"/>
    <mergeCell ref="D15:L15"/>
    <mergeCell ref="M17:R1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I14" sqref="I14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s="4" customFormat="1" ht="24.75" customHeight="1">
      <c r="A3" s="35" t="str">
        <f>Mannschaften!A4</f>
        <v>WK III</v>
      </c>
      <c r="B3" s="35" t="s">
        <v>53</v>
      </c>
      <c r="C3" s="35">
        <v>3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54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Mannschaften!C6</f>
        <v>Ahnatalschule Vellmar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Mannschaften!C8</f>
        <v>Christian-Wirth-Schule Usingen</v>
      </c>
      <c r="K4" s="124"/>
      <c r="L4" s="124"/>
      <c r="M4" s="124"/>
      <c r="N4" s="124"/>
      <c r="O4" s="124"/>
      <c r="P4" s="124"/>
      <c r="Q4" s="124"/>
      <c r="R4" s="124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2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2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202</v>
      </c>
      <c r="C8" s="45" t="s">
        <v>191</v>
      </c>
      <c r="D8" s="20">
        <v>21</v>
      </c>
      <c r="E8" s="10" t="s">
        <v>6</v>
      </c>
      <c r="F8" s="19">
        <v>9</v>
      </c>
      <c r="G8" s="20">
        <v>21</v>
      </c>
      <c r="H8" s="10" t="s">
        <v>6</v>
      </c>
      <c r="I8" s="19">
        <v>6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15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203</v>
      </c>
      <c r="C9" s="45" t="s">
        <v>192</v>
      </c>
      <c r="D9" s="20">
        <v>22</v>
      </c>
      <c r="E9" s="10" t="s">
        <v>6</v>
      </c>
      <c r="F9" s="19">
        <v>20</v>
      </c>
      <c r="G9" s="20">
        <v>21</v>
      </c>
      <c r="H9" s="10" t="s">
        <v>6</v>
      </c>
      <c r="I9" s="19">
        <v>17</v>
      </c>
      <c r="J9" s="20"/>
      <c r="K9" s="10" t="s">
        <v>6</v>
      </c>
      <c r="L9" s="19"/>
      <c r="M9" s="7">
        <f t="shared" si="0"/>
        <v>43</v>
      </c>
      <c r="N9" s="7">
        <f t="shared" si="1"/>
        <v>37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45" t="s">
        <v>164</v>
      </c>
      <c r="C10" s="45" t="s">
        <v>115</v>
      </c>
      <c r="D10" s="20">
        <v>21</v>
      </c>
      <c r="E10" s="10" t="s">
        <v>6</v>
      </c>
      <c r="F10" s="19">
        <v>11</v>
      </c>
      <c r="G10" s="20">
        <v>21</v>
      </c>
      <c r="H10" s="10" t="s">
        <v>6</v>
      </c>
      <c r="I10" s="19">
        <v>11</v>
      </c>
      <c r="J10" s="20"/>
      <c r="K10" s="10" t="s">
        <v>6</v>
      </c>
      <c r="L10" s="19"/>
      <c r="M10" s="7">
        <f t="shared" si="0"/>
        <v>42</v>
      </c>
      <c r="N10" s="7">
        <f t="shared" si="1"/>
        <v>22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159</v>
      </c>
      <c r="C11" s="45" t="s">
        <v>131</v>
      </c>
      <c r="D11" s="20">
        <v>10</v>
      </c>
      <c r="E11" s="10" t="s">
        <v>6</v>
      </c>
      <c r="F11" s="19">
        <v>21</v>
      </c>
      <c r="G11" s="20">
        <v>18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28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45" t="s">
        <v>169</v>
      </c>
      <c r="C12" s="45" t="s">
        <v>133</v>
      </c>
      <c r="D12" s="20">
        <v>10</v>
      </c>
      <c r="E12" s="10" t="s">
        <v>6</v>
      </c>
      <c r="F12" s="19">
        <v>21</v>
      </c>
      <c r="G12" s="20">
        <v>3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13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204</v>
      </c>
      <c r="C13" s="45" t="s">
        <v>136</v>
      </c>
      <c r="D13" s="20">
        <v>10</v>
      </c>
      <c r="E13" s="10" t="s">
        <v>6</v>
      </c>
      <c r="F13" s="19">
        <v>21</v>
      </c>
      <c r="G13" s="20">
        <v>18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28</v>
      </c>
      <c r="N13" s="7">
        <f t="shared" si="1"/>
        <v>42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43</v>
      </c>
      <c r="B14" s="45" t="s">
        <v>205</v>
      </c>
      <c r="C14" s="45" t="s">
        <v>193</v>
      </c>
      <c r="D14" s="20">
        <v>14</v>
      </c>
      <c r="E14" s="10" t="s">
        <v>6</v>
      </c>
      <c r="F14" s="19">
        <v>21</v>
      </c>
      <c r="G14" s="20">
        <v>12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26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222</v>
      </c>
      <c r="N15" s="9">
        <f t="shared" si="6"/>
        <v>242</v>
      </c>
      <c r="O15" s="9">
        <f t="shared" si="6"/>
        <v>6</v>
      </c>
      <c r="P15" s="9">
        <f t="shared" si="6"/>
        <v>8</v>
      </c>
      <c r="Q15" s="9">
        <f t="shared" si="6"/>
        <v>3</v>
      </c>
      <c r="R15" s="9">
        <f t="shared" si="6"/>
        <v>4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Christian-Wirth-Schule Usingen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H17:L17"/>
    <mergeCell ref="H18:L18"/>
    <mergeCell ref="M6:N6"/>
    <mergeCell ref="M17:R17"/>
    <mergeCell ref="M18:R18"/>
    <mergeCell ref="O6:P6"/>
    <mergeCell ref="Q6:R6"/>
    <mergeCell ref="G6:I7"/>
    <mergeCell ref="J6:L7"/>
    <mergeCell ref="D3:K3"/>
    <mergeCell ref="A17:A18"/>
    <mergeCell ref="B17:C18"/>
    <mergeCell ref="D17:G17"/>
    <mergeCell ref="D18:G18"/>
    <mergeCell ref="A6:A7"/>
    <mergeCell ref="B6:B7"/>
    <mergeCell ref="C6:C7"/>
    <mergeCell ref="D6:F7"/>
    <mergeCell ref="D15:L15"/>
    <mergeCell ref="L3:R3"/>
    <mergeCell ref="A1:R1"/>
    <mergeCell ref="D4:I4"/>
    <mergeCell ref="B4:C4"/>
    <mergeCell ref="J4:R4"/>
    <mergeCell ref="M2:N2"/>
    <mergeCell ref="O2:R2"/>
    <mergeCell ref="H2:L2"/>
    <mergeCell ref="F2:G2"/>
    <mergeCell ref="B2:E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22" zoomScaleSheetLayoutView="116" zoomScalePageLayoutView="0" workbookViewId="0" topLeftCell="A4">
      <selection activeCell="D15" sqref="D15:L15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5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54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Mannschaften!C7</f>
        <v>Anne Frank Schule Linden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Mannschaften!C8</f>
        <v>Christian-Wirth-Schule Usingen</v>
      </c>
      <c r="K4" s="124"/>
      <c r="L4" s="124"/>
      <c r="M4" s="124"/>
      <c r="N4" s="124"/>
      <c r="O4" s="124"/>
      <c r="P4" s="124"/>
      <c r="Q4" s="124"/>
      <c r="R4" s="124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2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2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187</v>
      </c>
      <c r="C8" s="45" t="s">
        <v>191</v>
      </c>
      <c r="D8" s="20">
        <v>21</v>
      </c>
      <c r="E8" s="10" t="s">
        <v>6</v>
      </c>
      <c r="F8" s="19">
        <v>4</v>
      </c>
      <c r="G8" s="20">
        <v>21</v>
      </c>
      <c r="H8" s="10" t="s">
        <v>6</v>
      </c>
      <c r="I8" s="19">
        <v>7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11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42</v>
      </c>
      <c r="B9" s="45" t="s">
        <v>188</v>
      </c>
      <c r="C9" s="45" t="s">
        <v>192</v>
      </c>
      <c r="D9" s="20">
        <v>14</v>
      </c>
      <c r="E9" s="10" t="s">
        <v>6</v>
      </c>
      <c r="F9" s="19">
        <v>21</v>
      </c>
      <c r="G9" s="20">
        <v>16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30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147</v>
      </c>
      <c r="C10" s="45" t="s">
        <v>133</v>
      </c>
      <c r="D10" s="20">
        <v>21</v>
      </c>
      <c r="E10" s="10" t="s">
        <v>6</v>
      </c>
      <c r="F10" s="19">
        <v>7</v>
      </c>
      <c r="G10" s="20">
        <v>21</v>
      </c>
      <c r="H10" s="10" t="s">
        <v>6</v>
      </c>
      <c r="I10" s="19">
        <v>5</v>
      </c>
      <c r="J10" s="20"/>
      <c r="K10" s="10" t="s">
        <v>6</v>
      </c>
      <c r="L10" s="19"/>
      <c r="M10" s="7">
        <f t="shared" si="0"/>
        <v>42</v>
      </c>
      <c r="N10" s="7">
        <f t="shared" si="1"/>
        <v>12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45" t="s">
        <v>145</v>
      </c>
      <c r="C11" s="45" t="s">
        <v>131</v>
      </c>
      <c r="D11" s="20">
        <v>4</v>
      </c>
      <c r="E11" s="10" t="s">
        <v>6</v>
      </c>
      <c r="F11" s="19">
        <v>21</v>
      </c>
      <c r="G11" s="20">
        <v>1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5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45" t="s">
        <v>153</v>
      </c>
      <c r="C12" s="45" t="s">
        <v>115</v>
      </c>
      <c r="D12" s="20">
        <v>21</v>
      </c>
      <c r="E12" s="10" t="s">
        <v>6</v>
      </c>
      <c r="F12" s="19">
        <v>14</v>
      </c>
      <c r="G12" s="20">
        <v>18</v>
      </c>
      <c r="H12" s="10" t="s">
        <v>6</v>
      </c>
      <c r="I12" s="19">
        <v>21</v>
      </c>
      <c r="J12" s="20">
        <v>21</v>
      </c>
      <c r="K12" s="10" t="s">
        <v>6</v>
      </c>
      <c r="L12" s="19">
        <v>19</v>
      </c>
      <c r="M12" s="7">
        <f t="shared" si="0"/>
        <v>60</v>
      </c>
      <c r="N12" s="7">
        <f t="shared" si="1"/>
        <v>54</v>
      </c>
      <c r="O12" s="7">
        <f t="shared" si="2"/>
        <v>2</v>
      </c>
      <c r="P12" s="7">
        <f t="shared" si="3"/>
        <v>1</v>
      </c>
      <c r="Q12" s="7">
        <f t="shared" si="4"/>
        <v>1</v>
      </c>
      <c r="R12" s="7">
        <f t="shared" si="5"/>
        <v>0</v>
      </c>
    </row>
    <row r="13" spans="1:18" ht="24.75" customHeight="1">
      <c r="A13" s="6" t="s">
        <v>26</v>
      </c>
      <c r="B13" s="45" t="s">
        <v>189</v>
      </c>
      <c r="C13" s="45" t="s">
        <v>136</v>
      </c>
      <c r="D13" s="20">
        <v>21</v>
      </c>
      <c r="E13" s="10" t="s">
        <v>6</v>
      </c>
      <c r="F13" s="19">
        <v>17</v>
      </c>
      <c r="G13" s="20">
        <v>21</v>
      </c>
      <c r="H13" s="10" t="s">
        <v>6</v>
      </c>
      <c r="I13" s="19">
        <v>15</v>
      </c>
      <c r="J13" s="20"/>
      <c r="K13" s="10" t="s">
        <v>6</v>
      </c>
      <c r="L13" s="19"/>
      <c r="M13" s="7">
        <f t="shared" si="0"/>
        <v>42</v>
      </c>
      <c r="N13" s="7">
        <f t="shared" si="1"/>
        <v>32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43</v>
      </c>
      <c r="B14" s="45" t="s">
        <v>190</v>
      </c>
      <c r="C14" s="45" t="s">
        <v>193</v>
      </c>
      <c r="D14" s="20">
        <v>5</v>
      </c>
      <c r="E14" s="10" t="s">
        <v>6</v>
      </c>
      <c r="F14" s="19">
        <v>21</v>
      </c>
      <c r="G14" s="20">
        <v>10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15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236</v>
      </c>
      <c r="N15" s="9">
        <f t="shared" si="6"/>
        <v>235</v>
      </c>
      <c r="O15" s="9">
        <f t="shared" si="6"/>
        <v>8</v>
      </c>
      <c r="P15" s="9">
        <f t="shared" si="6"/>
        <v>7</v>
      </c>
      <c r="Q15" s="9">
        <f t="shared" si="6"/>
        <v>4</v>
      </c>
      <c r="R15" s="9">
        <f t="shared" si="6"/>
        <v>3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Anne Frank Schule Linden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D15:L15"/>
    <mergeCell ref="M17:R17"/>
    <mergeCell ref="A17:A18"/>
    <mergeCell ref="B17:C18"/>
    <mergeCell ref="D17:G17"/>
    <mergeCell ref="H17:L17"/>
    <mergeCell ref="D18:G18"/>
    <mergeCell ref="H18:L18"/>
    <mergeCell ref="M18:R18"/>
    <mergeCell ref="M6:N6"/>
    <mergeCell ref="D3:K3"/>
    <mergeCell ref="L3:R3"/>
    <mergeCell ref="D4:I4"/>
    <mergeCell ref="J4:R4"/>
    <mergeCell ref="D6:F7"/>
    <mergeCell ref="G6:I7"/>
    <mergeCell ref="J6:L7"/>
    <mergeCell ref="O6:P6"/>
    <mergeCell ref="Q6:R6"/>
    <mergeCell ref="A6:A7"/>
    <mergeCell ref="A1:R1"/>
    <mergeCell ref="B2:E2"/>
    <mergeCell ref="F2:G2"/>
    <mergeCell ref="H2:L2"/>
    <mergeCell ref="M2:N2"/>
    <mergeCell ref="O2:R2"/>
    <mergeCell ref="B4:C4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6" zoomScaleSheetLayoutView="116" zoomScalePageLayoutView="0" workbookViewId="0" topLeftCell="A3">
      <selection activeCell="C10" sqref="C10:C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s="4" customFormat="1" ht="24.75" customHeight="1">
      <c r="A2" s="5" t="s">
        <v>19</v>
      </c>
      <c r="B2" s="49" t="str">
        <f>Mannschaften!A1</f>
        <v>Landesentscheid Hessen</v>
      </c>
      <c r="C2" s="49"/>
      <c r="D2" s="49"/>
      <c r="E2" s="49"/>
      <c r="F2" s="47" t="s">
        <v>20</v>
      </c>
      <c r="G2" s="47"/>
      <c r="H2" s="49" t="str">
        <f>Mannschaften!A2</f>
        <v>Neu-Anspach</v>
      </c>
      <c r="I2" s="49"/>
      <c r="J2" s="49"/>
      <c r="K2" s="49"/>
      <c r="L2" s="49"/>
      <c r="M2" s="47" t="s">
        <v>21</v>
      </c>
      <c r="N2" s="47"/>
      <c r="O2" s="48">
        <f>Mannschaften!A3</f>
        <v>40989</v>
      </c>
      <c r="P2" s="49"/>
      <c r="Q2" s="49"/>
      <c r="R2" s="49"/>
    </row>
    <row r="3" spans="1:18" ht="24.75" customHeight="1">
      <c r="A3" s="35" t="str">
        <f>Mannschaften!A4</f>
        <v>WK III</v>
      </c>
      <c r="B3" s="35" t="s">
        <v>53</v>
      </c>
      <c r="C3" s="35">
        <v>2</v>
      </c>
      <c r="D3" s="117" t="s">
        <v>50</v>
      </c>
      <c r="E3" s="117"/>
      <c r="F3" s="117"/>
      <c r="G3" s="117"/>
      <c r="H3" s="117"/>
      <c r="I3" s="117"/>
      <c r="J3" s="117"/>
      <c r="K3" s="117"/>
      <c r="L3" s="117" t="s">
        <v>55</v>
      </c>
      <c r="M3" s="117"/>
      <c r="N3" s="117"/>
      <c r="O3" s="117"/>
      <c r="P3" s="117"/>
      <c r="Q3" s="117"/>
      <c r="R3" s="117"/>
    </row>
    <row r="4" spans="1:18" s="3" customFormat="1" ht="24.75" customHeight="1">
      <c r="A4" s="4" t="s">
        <v>17</v>
      </c>
      <c r="B4" s="124" t="str">
        <f>Mannschaften!C9</f>
        <v>Albert-Einstein-Schule Maintal</v>
      </c>
      <c r="C4" s="124"/>
      <c r="D4" s="125" t="s">
        <v>18</v>
      </c>
      <c r="E4" s="125"/>
      <c r="F4" s="125"/>
      <c r="G4" s="125"/>
      <c r="H4" s="125"/>
      <c r="I4" s="125"/>
      <c r="J4" s="124" t="str">
        <f>Mannschaften!C10</f>
        <v>Main-Taunus-Schule Hofheim</v>
      </c>
      <c r="K4" s="124"/>
      <c r="L4" s="124"/>
      <c r="M4" s="124"/>
      <c r="N4" s="124"/>
      <c r="O4" s="124"/>
      <c r="P4" s="124"/>
      <c r="Q4" s="124"/>
      <c r="R4" s="124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10" t="s">
        <v>0</v>
      </c>
      <c r="B6" s="110" t="s">
        <v>1</v>
      </c>
      <c r="C6" s="126" t="s">
        <v>2</v>
      </c>
      <c r="D6" s="126" t="s">
        <v>3</v>
      </c>
      <c r="E6" s="126"/>
      <c r="F6" s="126"/>
      <c r="G6" s="126" t="s">
        <v>4</v>
      </c>
      <c r="H6" s="126"/>
      <c r="I6" s="126"/>
      <c r="J6" s="126" t="s">
        <v>5</v>
      </c>
      <c r="K6" s="126"/>
      <c r="L6" s="126"/>
      <c r="M6" s="119" t="s">
        <v>7</v>
      </c>
      <c r="N6" s="119"/>
      <c r="O6" s="119" t="s">
        <v>10</v>
      </c>
      <c r="P6" s="119"/>
      <c r="Q6" s="119" t="s">
        <v>11</v>
      </c>
      <c r="R6" s="119"/>
    </row>
    <row r="7" spans="1:18" s="11" customFormat="1" ht="15.75">
      <c r="A7" s="110"/>
      <c r="B7" s="11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41</v>
      </c>
      <c r="B8" s="45" t="s">
        <v>184</v>
      </c>
      <c r="C8" s="45" t="s">
        <v>180</v>
      </c>
      <c r="D8" s="20">
        <v>7</v>
      </c>
      <c r="E8" s="10" t="s">
        <v>6</v>
      </c>
      <c r="F8" s="19">
        <v>21</v>
      </c>
      <c r="G8" s="20">
        <v>6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13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42</v>
      </c>
      <c r="B9" s="45" t="s">
        <v>183</v>
      </c>
      <c r="C9" s="45" t="s">
        <v>179</v>
      </c>
      <c r="D9" s="20">
        <v>6</v>
      </c>
      <c r="E9" s="10" t="s">
        <v>6</v>
      </c>
      <c r="F9" s="19">
        <v>21</v>
      </c>
      <c r="G9" s="20">
        <v>10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16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45" t="s">
        <v>121</v>
      </c>
      <c r="C10" s="45" t="s">
        <v>103</v>
      </c>
      <c r="D10" s="20">
        <v>3</v>
      </c>
      <c r="E10" s="10" t="s">
        <v>6</v>
      </c>
      <c r="F10" s="19">
        <v>21</v>
      </c>
      <c r="G10" s="20">
        <v>3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6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45" t="s">
        <v>119</v>
      </c>
      <c r="C11" s="45" t="s">
        <v>101</v>
      </c>
      <c r="D11" s="20">
        <v>6</v>
      </c>
      <c r="E11" s="10" t="s">
        <v>6</v>
      </c>
      <c r="F11" s="19">
        <v>21</v>
      </c>
      <c r="G11" s="20">
        <v>4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10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45" t="s">
        <v>129</v>
      </c>
      <c r="C12" s="45" t="s">
        <v>181</v>
      </c>
      <c r="D12" s="20">
        <v>4</v>
      </c>
      <c r="E12" s="10" t="s">
        <v>6</v>
      </c>
      <c r="F12" s="19">
        <v>21</v>
      </c>
      <c r="G12" s="20">
        <v>7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11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45" t="s">
        <v>123</v>
      </c>
      <c r="C13" s="45" t="s">
        <v>111</v>
      </c>
      <c r="D13" s="20">
        <v>21</v>
      </c>
      <c r="E13" s="10" t="s">
        <v>6</v>
      </c>
      <c r="F13" s="19">
        <v>11</v>
      </c>
      <c r="G13" s="20">
        <v>21</v>
      </c>
      <c r="H13" s="10" t="s">
        <v>6</v>
      </c>
      <c r="I13" s="19">
        <v>15</v>
      </c>
      <c r="J13" s="20"/>
      <c r="K13" s="10" t="s">
        <v>6</v>
      </c>
      <c r="L13" s="19"/>
      <c r="M13" s="7">
        <f t="shared" si="0"/>
        <v>42</v>
      </c>
      <c r="N13" s="7">
        <f t="shared" si="1"/>
        <v>26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43</v>
      </c>
      <c r="B14" s="45" t="s">
        <v>185</v>
      </c>
      <c r="C14" s="45" t="s">
        <v>182</v>
      </c>
      <c r="D14" s="20">
        <v>9</v>
      </c>
      <c r="E14" s="10" t="s">
        <v>6</v>
      </c>
      <c r="F14" s="19">
        <v>21</v>
      </c>
      <c r="G14" s="20">
        <v>11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20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3" t="s">
        <v>44</v>
      </c>
      <c r="B15" s="17"/>
      <c r="C15" s="18"/>
      <c r="D15" s="120" t="s">
        <v>22</v>
      </c>
      <c r="E15" s="120"/>
      <c r="F15" s="120"/>
      <c r="G15" s="120"/>
      <c r="H15" s="120"/>
      <c r="I15" s="120"/>
      <c r="J15" s="120"/>
      <c r="K15" s="120"/>
      <c r="L15" s="121"/>
      <c r="M15" s="9">
        <f aca="true" t="shared" si="6" ref="M15:R15">SUM(M8:M14)</f>
        <v>118</v>
      </c>
      <c r="N15" s="9">
        <f t="shared" si="6"/>
        <v>278</v>
      </c>
      <c r="O15" s="9">
        <f t="shared" si="6"/>
        <v>2</v>
      </c>
      <c r="P15" s="9">
        <f t="shared" si="6"/>
        <v>12</v>
      </c>
      <c r="Q15" s="9">
        <f t="shared" si="6"/>
        <v>1</v>
      </c>
      <c r="R15" s="9">
        <f t="shared" si="6"/>
        <v>6</v>
      </c>
    </row>
    <row r="16" spans="1:3" ht="27" customHeight="1">
      <c r="A16" s="21" t="s">
        <v>44</v>
      </c>
      <c r="B16" s="17"/>
      <c r="C16" s="18"/>
    </row>
    <row r="17" spans="1:18" ht="34.5" customHeight="1">
      <c r="A17" s="49" t="s">
        <v>12</v>
      </c>
      <c r="B17" s="123" t="str">
        <f>IF(Q15&gt;R15,B4,IF(Q15&lt;R15,J4,IF(R15=Q15,"____________________")))</f>
        <v>Main-Taunus-Schule Hofheim</v>
      </c>
      <c r="C17" s="123"/>
      <c r="D17" s="122" t="s">
        <v>14</v>
      </c>
      <c r="E17" s="122"/>
      <c r="F17" s="122"/>
      <c r="G17" s="122"/>
      <c r="H17" s="118" t="s">
        <v>23</v>
      </c>
      <c r="I17" s="118"/>
      <c r="J17" s="118"/>
      <c r="K17" s="118"/>
      <c r="L17" s="118"/>
      <c r="M17" s="122" t="s">
        <v>13</v>
      </c>
      <c r="N17" s="122"/>
      <c r="O17" s="122"/>
      <c r="P17" s="122"/>
      <c r="Q17" s="122"/>
      <c r="R17" s="122"/>
    </row>
    <row r="18" spans="1:18" ht="34.5" customHeight="1">
      <c r="A18" s="49"/>
      <c r="B18" s="123"/>
      <c r="C18" s="123"/>
      <c r="D18" s="122" t="s">
        <v>15</v>
      </c>
      <c r="E18" s="122"/>
      <c r="F18" s="122"/>
      <c r="G18" s="122"/>
      <c r="H18" s="118" t="s">
        <v>23</v>
      </c>
      <c r="I18" s="118"/>
      <c r="J18" s="118"/>
      <c r="K18" s="118"/>
      <c r="L18" s="118"/>
      <c r="M18" s="118" t="s">
        <v>23</v>
      </c>
      <c r="N18" s="118"/>
      <c r="O18" s="118"/>
      <c r="P18" s="118"/>
      <c r="Q18" s="118"/>
      <c r="R18" s="118"/>
    </row>
  </sheetData>
  <sheetProtection password="D877" sheet="1" objects="1" scenarios="1"/>
  <protectedRanges>
    <protectedRange sqref="B15:C15 F8:G14 I8:J14 L8:L14 B8:D14" name="Bereich1_1"/>
  </protectedRanges>
  <mergeCells count="29">
    <mergeCell ref="A1:R1"/>
    <mergeCell ref="B2:E2"/>
    <mergeCell ref="F2:G2"/>
    <mergeCell ref="H2:L2"/>
    <mergeCell ref="M2:N2"/>
    <mergeCell ref="O2:R2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7:A18"/>
    <mergeCell ref="B17:C18"/>
    <mergeCell ref="D17:G17"/>
    <mergeCell ref="H17:L17"/>
    <mergeCell ref="D18:G18"/>
    <mergeCell ref="H18:L18"/>
    <mergeCell ref="D3:K3"/>
    <mergeCell ref="L3:R3"/>
    <mergeCell ref="M18:R18"/>
    <mergeCell ref="O6:P6"/>
    <mergeCell ref="Q6:R6"/>
    <mergeCell ref="D15:L15"/>
    <mergeCell ref="M17:R17"/>
  </mergeCells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Emrich</dc:creator>
  <cp:keywords/>
  <dc:description/>
  <cp:lastModifiedBy>helmutkk</cp:lastModifiedBy>
  <cp:lastPrinted>2012-03-21T15:39:59Z</cp:lastPrinted>
  <dcterms:created xsi:type="dcterms:W3CDTF">2007-04-24T09:32:52Z</dcterms:created>
  <dcterms:modified xsi:type="dcterms:W3CDTF">2012-03-21T17:13:09Z</dcterms:modified>
  <cp:category/>
  <cp:version/>
  <cp:contentType/>
  <cp:contentStatus/>
</cp:coreProperties>
</file>